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ЧЕРНОВЫЕ ГЛАВЫ/РЫЧАГИ/Задания/"/>
    </mc:Choice>
  </mc:AlternateContent>
  <xr:revisionPtr revIDLastSave="0" documentId="13_ncr:1_{9FA73A5E-F206-424E-A2CC-9C3AF3F57DA1}" xr6:coauthVersionLast="36" xr6:coauthVersionMax="36" xr10:uidLastSave="{00000000-0000-0000-0000-000000000000}"/>
  <bookViews>
    <workbookView xWindow="18400" yWindow="2420" windowWidth="28240" windowHeight="17240" xr2:uid="{44BA79D5-8C5D-AD4C-866E-5EF8414A4E82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73" i="1"/>
  <c r="D74" i="1" s="1"/>
  <c r="B73" i="1"/>
  <c r="B74" i="1" s="1"/>
  <c r="B76" i="1" s="1"/>
  <c r="D85" i="1"/>
  <c r="B84" i="1"/>
  <c r="C82" i="1"/>
  <c r="B78" i="1"/>
  <c r="D77" i="1"/>
  <c r="C77" i="1"/>
  <c r="B77" i="1"/>
  <c r="D75" i="1"/>
  <c r="C75" i="1"/>
  <c r="B75" i="1"/>
  <c r="C74" i="1"/>
  <c r="C76" i="1" s="1"/>
  <c r="C79" i="1" s="1"/>
  <c r="D66" i="1"/>
  <c r="B65" i="1"/>
  <c r="C63" i="1"/>
  <c r="B59" i="1"/>
  <c r="C54" i="1"/>
  <c r="C55" i="1" s="1"/>
  <c r="C57" i="1" s="1"/>
  <c r="C60" i="1" s="1"/>
  <c r="D54" i="1"/>
  <c r="D55" i="1" s="1"/>
  <c r="B54" i="1"/>
  <c r="D58" i="1"/>
  <c r="C58" i="1"/>
  <c r="B58" i="1"/>
  <c r="D56" i="1"/>
  <c r="C56" i="1"/>
  <c r="B56" i="1"/>
  <c r="B55" i="1"/>
  <c r="B57" i="1" s="1"/>
  <c r="B60" i="1" s="1"/>
  <c r="D49" i="1"/>
  <c r="D48" i="1"/>
  <c r="B21" i="1"/>
  <c r="D46" i="1"/>
  <c r="C45" i="1"/>
  <c r="C46" i="1" s="1"/>
  <c r="C49" i="1" s="1"/>
  <c r="C44" i="1"/>
  <c r="D44" i="1"/>
  <c r="C43" i="1"/>
  <c r="D43" i="1"/>
  <c r="C42" i="1"/>
  <c r="D42" i="1"/>
  <c r="C40" i="1"/>
  <c r="D40" i="1"/>
  <c r="B40" i="1"/>
  <c r="C39" i="1"/>
  <c r="D39" i="1"/>
  <c r="C38" i="1"/>
  <c r="D38" i="1"/>
  <c r="B38" i="1"/>
  <c r="C37" i="1"/>
  <c r="D37" i="1"/>
  <c r="B37" i="1"/>
  <c r="D36" i="1"/>
  <c r="C36" i="1"/>
  <c r="B36" i="1"/>
  <c r="B47" i="1"/>
  <c r="B41" i="1"/>
  <c r="B39" i="1"/>
  <c r="B31" i="1"/>
  <c r="B30" i="1"/>
  <c r="B28" i="1"/>
  <c r="B25" i="1"/>
  <c r="B16" i="1"/>
  <c r="B79" i="1" l="1"/>
  <c r="C80" i="1"/>
  <c r="C81" i="1" s="1"/>
  <c r="C83" i="1" s="1"/>
  <c r="C86" i="1" s="1"/>
  <c r="B80" i="1"/>
  <c r="B81" i="1" s="1"/>
  <c r="B83" i="1" s="1"/>
  <c r="B86" i="1" s="1"/>
  <c r="D76" i="1"/>
  <c r="D79" i="1" s="1"/>
  <c r="B61" i="1"/>
  <c r="B62" i="1" s="1"/>
  <c r="B64" i="1" s="1"/>
  <c r="B67" i="1" s="1"/>
  <c r="C61" i="1"/>
  <c r="C62" i="1" s="1"/>
  <c r="C64" i="1" s="1"/>
  <c r="C67" i="1" s="1"/>
  <c r="D57" i="1"/>
  <c r="D60" i="1" s="1"/>
  <c r="B42" i="1"/>
  <c r="B43" i="1" l="1"/>
  <c r="B44" i="1"/>
  <c r="B46" i="1" s="1"/>
  <c r="B49" i="1" s="1"/>
  <c r="D80" i="1"/>
  <c r="D81" i="1" s="1"/>
  <c r="D83" i="1" s="1"/>
  <c r="D86" i="1" s="1"/>
  <c r="D61" i="1"/>
  <c r="D62" i="1" s="1"/>
  <c r="D64" i="1" s="1"/>
  <c r="D67" i="1" s="1"/>
</calcChain>
</file>

<file path=xl/sharedStrings.xml><?xml version="1.0" encoding="utf-8"?>
<sst xmlns="http://schemas.openxmlformats.org/spreadsheetml/2006/main" count="89" uniqueCount="45">
  <si>
    <t xml:space="preserve">Исходные данные: </t>
  </si>
  <si>
    <t>Показатель, млн руб.</t>
  </si>
  <si>
    <t>Данные на 2024 год</t>
  </si>
  <si>
    <t>Выручка</t>
  </si>
  <si>
    <t>Переменные затраты</t>
  </si>
  <si>
    <t>Постоянные затраты</t>
  </si>
  <si>
    <t>Прибыль до выплаты процентов и налогов</t>
  </si>
  <si>
    <t>Проценты по долгу (облигациям)</t>
  </si>
  <si>
    <t>Прибыль до налогов</t>
  </si>
  <si>
    <t>Налог на прибыль (20%)</t>
  </si>
  <si>
    <t>Чистая прибыль</t>
  </si>
  <si>
    <t>Количество обыкновенных акций, млн</t>
  </si>
  <si>
    <t xml:space="preserve">Небходимый объем финансирвоания, млн руб. </t>
  </si>
  <si>
    <t xml:space="preserve">Выпуск облигаций: </t>
  </si>
  <si>
    <t>Купонные платежи, % годовых</t>
  </si>
  <si>
    <t xml:space="preserve">Номинал облигаций, руб. </t>
  </si>
  <si>
    <t>Выпуск обыкновенных акций, млн</t>
  </si>
  <si>
    <t xml:space="preserve">Цена размещения обыкновенных акций, руб. </t>
  </si>
  <si>
    <t>Количествов выпущенных облигаций, млн штук</t>
  </si>
  <si>
    <t>Выпуск обыкновенных акций:</t>
  </si>
  <si>
    <t xml:space="preserve">Выпуск привилегированных акций: </t>
  </si>
  <si>
    <t>Количество выпущенных привилегированных акций, млн</t>
  </si>
  <si>
    <t xml:space="preserve">Номинал обыкновенных привилегированных акций, руб. </t>
  </si>
  <si>
    <t>Фиксированный дивиденд по привилегированным акциям, %</t>
  </si>
  <si>
    <t xml:space="preserve">Увеличение выручки в результате открытия цеха в 2025 году, млн руб. </t>
  </si>
  <si>
    <t>Доля переменных издежек в выручке, %</t>
  </si>
  <si>
    <t xml:space="preserve">Купонные платежи по выпущенным облигациям, млн руб. </t>
  </si>
  <si>
    <t>Ставка налога на прибыль, %</t>
  </si>
  <si>
    <t xml:space="preserve">Решение: </t>
  </si>
  <si>
    <t>Прогноз на 2025 год</t>
  </si>
  <si>
    <t xml:space="preserve">Постоянные затраты, млн руб. </t>
  </si>
  <si>
    <t>Финансирование за счет выпуска облигаций</t>
  </si>
  <si>
    <t>Чистая прибыль, доступная владельцам обыкновенных акций</t>
  </si>
  <si>
    <t xml:space="preserve">Значение прибыли на акцию, руб. </t>
  </si>
  <si>
    <t>Финансирование за счет выпуска привилегированных акций</t>
  </si>
  <si>
    <t>Финансирование за счет выпуска обыкновеных акций</t>
  </si>
  <si>
    <t xml:space="preserve">   Переменные затраты</t>
  </si>
  <si>
    <t xml:space="preserve">   Постоянные затраты</t>
  </si>
  <si>
    <t xml:space="preserve">    Проценты по выпущенным облигациям</t>
  </si>
  <si>
    <t xml:space="preserve">    Проценты по новым облигациям</t>
  </si>
  <si>
    <t xml:space="preserve">    Налог на прибыль (20%)</t>
  </si>
  <si>
    <t xml:space="preserve">   Дивиденды по привилегированым акциям</t>
  </si>
  <si>
    <t xml:space="preserve">   Количество обыкновенных акций, млн</t>
  </si>
  <si>
    <t xml:space="preserve">   Количество новых выпущенных обыкновенных акций, млн</t>
  </si>
  <si>
    <t xml:space="preserve">Прогнозная выручка вырстет, млн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</si>
</sst>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2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EDDA-7599-464F-A86B-DE3B814D0B02}">
  <dimension ref="A1:D86"/>
  <sheetViews>
    <sheetView tabSelected="1" topLeftCell="A69" zoomScale="140" zoomScaleNormal="140" workbookViewId="0">
      <selection activeCell="C69" sqref="C69"/>
    </sheetView>
  </sheetViews>
  <sheetFormatPr baseColWidth="10" defaultRowHeight="16" x14ac:dyDescent="0.2"/>
  <cols>
    <col min="1" max="1" width="64.5" customWidth="1"/>
    <col min="2" max="2" width="25" customWidth="1"/>
    <col min="3" max="3" width="30" customWidth="1"/>
    <col min="4" max="4" width="26.5" customWidth="1"/>
  </cols>
  <sheetData>
    <row r="1" spans="1:2" ht="17" thickBot="1" x14ac:dyDescent="0.25"/>
    <row r="2" spans="1:2" ht="17" customHeight="1" x14ac:dyDescent="0.2">
      <c r="A2" s="28" t="s">
        <v>0</v>
      </c>
      <c r="B2" s="29"/>
    </row>
    <row r="3" spans="1:2" ht="17" x14ac:dyDescent="0.2">
      <c r="A3" s="5" t="s">
        <v>1</v>
      </c>
      <c r="B3" s="6" t="s">
        <v>2</v>
      </c>
    </row>
    <row r="4" spans="1:2" ht="17" x14ac:dyDescent="0.2">
      <c r="A4" s="7" t="s">
        <v>3</v>
      </c>
      <c r="B4" s="8">
        <v>5600</v>
      </c>
    </row>
    <row r="5" spans="1:2" ht="17" x14ac:dyDescent="0.2">
      <c r="A5" s="7" t="s">
        <v>4</v>
      </c>
      <c r="B5" s="8">
        <v>1680</v>
      </c>
    </row>
    <row r="6" spans="1:2" ht="17" x14ac:dyDescent="0.2">
      <c r="A6" s="7" t="s">
        <v>5</v>
      </c>
      <c r="B6" s="8">
        <v>1000</v>
      </c>
    </row>
    <row r="7" spans="1:2" ht="17" x14ac:dyDescent="0.2">
      <c r="A7" s="7" t="s">
        <v>6</v>
      </c>
      <c r="B7" s="8">
        <v>2920</v>
      </c>
    </row>
    <row r="8" spans="1:2" ht="17" x14ac:dyDescent="0.2">
      <c r="A8" s="7" t="s">
        <v>7</v>
      </c>
      <c r="B8" s="8">
        <v>100</v>
      </c>
    </row>
    <row r="9" spans="1:2" ht="17" x14ac:dyDescent="0.2">
      <c r="A9" s="7" t="s">
        <v>8</v>
      </c>
      <c r="B9" s="8">
        <v>2820</v>
      </c>
    </row>
    <row r="10" spans="1:2" ht="17" x14ac:dyDescent="0.2">
      <c r="A10" s="7" t="s">
        <v>9</v>
      </c>
      <c r="B10" s="8">
        <v>564</v>
      </c>
    </row>
    <row r="11" spans="1:2" ht="17" x14ac:dyDescent="0.2">
      <c r="A11" s="7" t="s">
        <v>10</v>
      </c>
      <c r="B11" s="8">
        <v>2256</v>
      </c>
    </row>
    <row r="12" spans="1:2" ht="17" x14ac:dyDescent="0.2">
      <c r="A12" s="7" t="s">
        <v>11</v>
      </c>
      <c r="B12" s="8">
        <v>500</v>
      </c>
    </row>
    <row r="13" spans="1:2" x14ac:dyDescent="0.2">
      <c r="A13" s="9"/>
      <c r="B13" s="10"/>
    </row>
    <row r="14" spans="1:2" ht="17" x14ac:dyDescent="0.2">
      <c r="A14" s="11" t="s">
        <v>12</v>
      </c>
      <c r="B14" s="6">
        <v>10000</v>
      </c>
    </row>
    <row r="15" spans="1:2" ht="17" customHeight="1" x14ac:dyDescent="0.2">
      <c r="A15" s="24" t="s">
        <v>13</v>
      </c>
      <c r="B15" s="25"/>
    </row>
    <row r="16" spans="1:2" ht="17" x14ac:dyDescent="0.2">
      <c r="A16" s="7" t="s">
        <v>14</v>
      </c>
      <c r="B16" s="12">
        <f>11.5%</f>
        <v>0.115</v>
      </c>
    </row>
    <row r="17" spans="1:2" ht="17" x14ac:dyDescent="0.2">
      <c r="A17" s="7" t="s">
        <v>15</v>
      </c>
      <c r="B17" s="12">
        <v>1000</v>
      </c>
    </row>
    <row r="18" spans="1:2" ht="17" x14ac:dyDescent="0.2">
      <c r="A18" s="7" t="s">
        <v>18</v>
      </c>
      <c r="B18" s="12">
        <v>10</v>
      </c>
    </row>
    <row r="19" spans="1:2" ht="17" customHeight="1" x14ac:dyDescent="0.2">
      <c r="A19" s="26" t="s">
        <v>19</v>
      </c>
      <c r="B19" s="27"/>
    </row>
    <row r="20" spans="1:2" ht="17" x14ac:dyDescent="0.2">
      <c r="A20" s="7" t="s">
        <v>16</v>
      </c>
      <c r="B20" s="12">
        <v>160</v>
      </c>
    </row>
    <row r="21" spans="1:2" ht="17" x14ac:dyDescent="0.2">
      <c r="A21" s="7" t="s">
        <v>17</v>
      </c>
      <c r="B21" s="12">
        <f>25</f>
        <v>25</v>
      </c>
    </row>
    <row r="22" spans="1:2" ht="17" customHeight="1" x14ac:dyDescent="0.2">
      <c r="A22" s="26" t="s">
        <v>20</v>
      </c>
      <c r="B22" s="27"/>
    </row>
    <row r="23" spans="1:2" ht="20" customHeight="1" x14ac:dyDescent="0.2">
      <c r="A23" s="7" t="s">
        <v>21</v>
      </c>
      <c r="B23" s="12">
        <v>625</v>
      </c>
    </row>
    <row r="24" spans="1:2" ht="17" x14ac:dyDescent="0.2">
      <c r="A24" s="7" t="s">
        <v>22</v>
      </c>
      <c r="B24" s="12">
        <v>16</v>
      </c>
    </row>
    <row r="25" spans="1:2" ht="17" x14ac:dyDescent="0.2">
      <c r="A25" s="7" t="s">
        <v>23</v>
      </c>
      <c r="B25" s="12">
        <f>12%</f>
        <v>0.12</v>
      </c>
    </row>
    <row r="26" spans="1:2" x14ac:dyDescent="0.2">
      <c r="A26" s="9"/>
      <c r="B26" s="10"/>
    </row>
    <row r="27" spans="1:2" ht="17" x14ac:dyDescent="0.2">
      <c r="A27" s="7" t="s">
        <v>24</v>
      </c>
      <c r="B27" s="12">
        <v>3800</v>
      </c>
    </row>
    <row r="28" spans="1:2" ht="17" x14ac:dyDescent="0.2">
      <c r="A28" s="7" t="s">
        <v>25</v>
      </c>
      <c r="B28" s="12">
        <f>30%</f>
        <v>0.3</v>
      </c>
    </row>
    <row r="29" spans="1:2" ht="17" x14ac:dyDescent="0.2">
      <c r="A29" s="7" t="s">
        <v>30</v>
      </c>
      <c r="B29" s="12">
        <v>1000</v>
      </c>
    </row>
    <row r="30" spans="1:2" ht="17" x14ac:dyDescent="0.2">
      <c r="A30" s="7" t="s">
        <v>26</v>
      </c>
      <c r="B30" s="12">
        <f>100</f>
        <v>100</v>
      </c>
    </row>
    <row r="31" spans="1:2" ht="18" thickBot="1" x14ac:dyDescent="0.25">
      <c r="A31" s="13" t="s">
        <v>27</v>
      </c>
      <c r="B31" s="14">
        <f>20%</f>
        <v>0.2</v>
      </c>
    </row>
    <row r="33" spans="1:4" ht="17" x14ac:dyDescent="0.2">
      <c r="A33" s="1" t="s">
        <v>28</v>
      </c>
      <c r="B33" s="15"/>
    </row>
    <row r="34" spans="1:4" ht="17" customHeight="1" x14ac:dyDescent="0.2">
      <c r="A34" s="21" t="s">
        <v>1</v>
      </c>
      <c r="B34" s="23" t="s">
        <v>29</v>
      </c>
      <c r="C34" s="23"/>
      <c r="D34" s="23"/>
    </row>
    <row r="35" spans="1:4" ht="51" x14ac:dyDescent="0.2">
      <c r="A35" s="22"/>
      <c r="B35" s="3" t="s">
        <v>31</v>
      </c>
      <c r="C35" s="3" t="s">
        <v>34</v>
      </c>
      <c r="D35" s="3" t="s">
        <v>35</v>
      </c>
    </row>
    <row r="36" spans="1:4" ht="17" x14ac:dyDescent="0.2">
      <c r="A36" s="2" t="s">
        <v>3</v>
      </c>
      <c r="B36" s="3">
        <f>B4+B27</f>
        <v>9400</v>
      </c>
      <c r="C36" s="3">
        <f>B4+B27</f>
        <v>9400</v>
      </c>
      <c r="D36" s="3">
        <f>B4+B27</f>
        <v>9400</v>
      </c>
    </row>
    <row r="37" spans="1:4" ht="17" x14ac:dyDescent="0.2">
      <c r="A37" s="4" t="s">
        <v>36</v>
      </c>
      <c r="B37" s="16">
        <f>$B$28*B36</f>
        <v>2820</v>
      </c>
      <c r="C37" s="16">
        <f t="shared" ref="C37:D37" si="0">$B$28*C36</f>
        <v>2820</v>
      </c>
      <c r="D37" s="16">
        <f t="shared" si="0"/>
        <v>2820</v>
      </c>
    </row>
    <row r="38" spans="1:4" ht="17" x14ac:dyDescent="0.2">
      <c r="A38" s="4" t="s">
        <v>37</v>
      </c>
      <c r="B38" s="16">
        <f>$B$29</f>
        <v>1000</v>
      </c>
      <c r="C38" s="16">
        <f t="shared" ref="C38:D38" si="1">$B$29</f>
        <v>1000</v>
      </c>
      <c r="D38" s="16">
        <f t="shared" si="1"/>
        <v>1000</v>
      </c>
    </row>
    <row r="39" spans="1:4" ht="17" x14ac:dyDescent="0.2">
      <c r="A39" s="2" t="s">
        <v>6</v>
      </c>
      <c r="B39" s="3">
        <f>B36-B37-B38</f>
        <v>5580</v>
      </c>
      <c r="C39" s="3">
        <f t="shared" ref="C39:D39" si="2">C36-C37-C38</f>
        <v>5580</v>
      </c>
      <c r="D39" s="3">
        <f t="shared" si="2"/>
        <v>5580</v>
      </c>
    </row>
    <row r="40" spans="1:4" ht="17" x14ac:dyDescent="0.2">
      <c r="A40" s="4" t="s">
        <v>38</v>
      </c>
      <c r="B40" s="16">
        <f>$B$30</f>
        <v>100</v>
      </c>
      <c r="C40" s="16">
        <f t="shared" ref="C40:D40" si="3">$B$30</f>
        <v>100</v>
      </c>
      <c r="D40" s="16">
        <f t="shared" si="3"/>
        <v>100</v>
      </c>
    </row>
    <row r="41" spans="1:4" ht="17" x14ac:dyDescent="0.2">
      <c r="A41" s="4" t="s">
        <v>39</v>
      </c>
      <c r="B41" s="16">
        <f>B16*B14</f>
        <v>1150</v>
      </c>
      <c r="C41" s="18"/>
      <c r="D41" s="18"/>
    </row>
    <row r="42" spans="1:4" ht="17" x14ac:dyDescent="0.2">
      <c r="A42" s="2" t="s">
        <v>8</v>
      </c>
      <c r="B42" s="3">
        <f>B39-B40-B41</f>
        <v>4330</v>
      </c>
      <c r="C42" s="3">
        <f t="shared" ref="C42:D42" si="4">C39-C40-C41</f>
        <v>5480</v>
      </c>
      <c r="D42" s="3">
        <f t="shared" si="4"/>
        <v>5480</v>
      </c>
    </row>
    <row r="43" spans="1:4" ht="17" x14ac:dyDescent="0.2">
      <c r="A43" s="4" t="s">
        <v>40</v>
      </c>
      <c r="B43" s="16">
        <f>B42*$B$31</f>
        <v>866</v>
      </c>
      <c r="C43" s="16">
        <f t="shared" ref="C43:D43" si="5">C42*$B$31</f>
        <v>1096</v>
      </c>
      <c r="D43" s="16">
        <f t="shared" si="5"/>
        <v>1096</v>
      </c>
    </row>
    <row r="44" spans="1:4" ht="17" x14ac:dyDescent="0.2">
      <c r="A44" s="2" t="s">
        <v>10</v>
      </c>
      <c r="B44" s="3">
        <f>B42-B43</f>
        <v>3464</v>
      </c>
      <c r="C44" s="3">
        <f t="shared" ref="C44:D44" si="6">C42-C43</f>
        <v>4384</v>
      </c>
      <c r="D44" s="3">
        <f t="shared" si="6"/>
        <v>4384</v>
      </c>
    </row>
    <row r="45" spans="1:4" ht="17" x14ac:dyDescent="0.2">
      <c r="A45" s="4" t="s">
        <v>41</v>
      </c>
      <c r="B45" s="16"/>
      <c r="C45" s="16">
        <f>B25*B14</f>
        <v>1200</v>
      </c>
      <c r="D45" s="18"/>
    </row>
    <row r="46" spans="1:4" ht="17" x14ac:dyDescent="0.2">
      <c r="A46" s="2" t="s">
        <v>32</v>
      </c>
      <c r="B46" s="3">
        <f>B44</f>
        <v>3464</v>
      </c>
      <c r="C46" s="3">
        <f>C44-C45</f>
        <v>3184</v>
      </c>
      <c r="D46" s="3">
        <f>D44-D45</f>
        <v>4384</v>
      </c>
    </row>
    <row r="47" spans="1:4" ht="17" x14ac:dyDescent="0.2">
      <c r="A47" s="4" t="s">
        <v>42</v>
      </c>
      <c r="B47" s="16">
        <f>B12</f>
        <v>500</v>
      </c>
      <c r="C47" s="16">
        <v>500</v>
      </c>
      <c r="D47" s="16">
        <v>500</v>
      </c>
    </row>
    <row r="48" spans="1:4" ht="17" x14ac:dyDescent="0.2">
      <c r="A48" s="4" t="s">
        <v>43</v>
      </c>
      <c r="B48" s="16"/>
      <c r="C48" s="18"/>
      <c r="D48" s="16">
        <f>B20</f>
        <v>160</v>
      </c>
    </row>
    <row r="49" spans="1:4" ht="17" x14ac:dyDescent="0.2">
      <c r="A49" s="2" t="s">
        <v>33</v>
      </c>
      <c r="B49" s="17">
        <f>B46/B47</f>
        <v>6.9279999999999999</v>
      </c>
      <c r="C49" s="17">
        <f>C46/C47</f>
        <v>6.3680000000000003</v>
      </c>
      <c r="D49" s="17">
        <f>D46/(D47+D48)</f>
        <v>6.6424242424242426</v>
      </c>
    </row>
    <row r="51" spans="1:4" ht="17" x14ac:dyDescent="0.2">
      <c r="A51" s="19" t="s">
        <v>44</v>
      </c>
      <c r="B51" s="20">
        <v>6000</v>
      </c>
    </row>
    <row r="52" spans="1:4" x14ac:dyDescent="0.2">
      <c r="A52" s="21" t="s">
        <v>1</v>
      </c>
      <c r="B52" s="23" t="s">
        <v>29</v>
      </c>
      <c r="C52" s="23"/>
      <c r="D52" s="23"/>
    </row>
    <row r="53" spans="1:4" ht="51" x14ac:dyDescent="0.2">
      <c r="A53" s="22"/>
      <c r="B53" s="3" t="s">
        <v>31</v>
      </c>
      <c r="C53" s="3" t="s">
        <v>34</v>
      </c>
      <c r="D53" s="3" t="s">
        <v>35</v>
      </c>
    </row>
    <row r="54" spans="1:4" ht="17" x14ac:dyDescent="0.2">
      <c r="A54" s="2" t="s">
        <v>3</v>
      </c>
      <c r="B54" s="3">
        <f>$B$4+$B$51</f>
        <v>11600</v>
      </c>
      <c r="C54" s="3">
        <f t="shared" ref="C54:D54" si="7">$B$4+$B$51</f>
        <v>11600</v>
      </c>
      <c r="D54" s="3">
        <f t="shared" si="7"/>
        <v>11600</v>
      </c>
    </row>
    <row r="55" spans="1:4" ht="17" x14ac:dyDescent="0.2">
      <c r="A55" s="4" t="s">
        <v>36</v>
      </c>
      <c r="B55" s="16">
        <f>$B$28*B54</f>
        <v>3480</v>
      </c>
      <c r="C55" s="16">
        <f t="shared" ref="C55" si="8">$B$28*C54</f>
        <v>3480</v>
      </c>
      <c r="D55" s="16">
        <f t="shared" ref="D55" si="9">$B$28*D54</f>
        <v>3480</v>
      </c>
    </row>
    <row r="56" spans="1:4" ht="17" x14ac:dyDescent="0.2">
      <c r="A56" s="4" t="s">
        <v>37</v>
      </c>
      <c r="B56" s="16">
        <f>$B$29</f>
        <v>1000</v>
      </c>
      <c r="C56" s="16">
        <f t="shared" ref="C56:D56" si="10">$B$29</f>
        <v>1000</v>
      </c>
      <c r="D56" s="16">
        <f t="shared" si="10"/>
        <v>1000</v>
      </c>
    </row>
    <row r="57" spans="1:4" ht="17" x14ac:dyDescent="0.2">
      <c r="A57" s="2" t="s">
        <v>6</v>
      </c>
      <c r="B57" s="3">
        <f>B54-B55-B56</f>
        <v>7120</v>
      </c>
      <c r="C57" s="3">
        <f t="shared" ref="C57" si="11">C54-C55-C56</f>
        <v>7120</v>
      </c>
      <c r="D57" s="3">
        <f t="shared" ref="D57" si="12">D54-D55-D56</f>
        <v>7120</v>
      </c>
    </row>
    <row r="58" spans="1:4" ht="17" x14ac:dyDescent="0.2">
      <c r="A58" s="4" t="s">
        <v>38</v>
      </c>
      <c r="B58" s="16">
        <f>$B$30</f>
        <v>100</v>
      </c>
      <c r="C58" s="16">
        <f t="shared" ref="C58:D58" si="13">$B$30</f>
        <v>100</v>
      </c>
      <c r="D58" s="16">
        <f t="shared" si="13"/>
        <v>100</v>
      </c>
    </row>
    <row r="59" spans="1:4" ht="17" x14ac:dyDescent="0.2">
      <c r="A59" s="4" t="s">
        <v>39</v>
      </c>
      <c r="B59" s="16">
        <f>$B$16*$B$14</f>
        <v>1150</v>
      </c>
      <c r="C59" s="18"/>
      <c r="D59" s="18"/>
    </row>
    <row r="60" spans="1:4" ht="17" x14ac:dyDescent="0.2">
      <c r="A60" s="2" t="s">
        <v>8</v>
      </c>
      <c r="B60" s="3">
        <f>B57-B58-B59</f>
        <v>5870</v>
      </c>
      <c r="C60" s="3">
        <f t="shared" ref="C60" si="14">C57-C58-C59</f>
        <v>7020</v>
      </c>
      <c r="D60" s="3">
        <f t="shared" ref="D60" si="15">D57-D58-D59</f>
        <v>7020</v>
      </c>
    </row>
    <row r="61" spans="1:4" ht="17" x14ac:dyDescent="0.2">
      <c r="A61" s="4" t="s">
        <v>40</v>
      </c>
      <c r="B61" s="16">
        <f>B60*$B$31</f>
        <v>1174</v>
      </c>
      <c r="C61" s="16">
        <f t="shared" ref="C61" si="16">C60*$B$31</f>
        <v>1404</v>
      </c>
      <c r="D61" s="16">
        <f t="shared" ref="D61" si="17">D60*$B$31</f>
        <v>1404</v>
      </c>
    </row>
    <row r="62" spans="1:4" ht="17" x14ac:dyDescent="0.2">
      <c r="A62" s="2" t="s">
        <v>10</v>
      </c>
      <c r="B62" s="3">
        <f>B60-B61</f>
        <v>4696</v>
      </c>
      <c r="C62" s="3">
        <f t="shared" ref="C62" si="18">C60-C61</f>
        <v>5616</v>
      </c>
      <c r="D62" s="3">
        <f t="shared" ref="D62" si="19">D60-D61</f>
        <v>5616</v>
      </c>
    </row>
    <row r="63" spans="1:4" ht="17" x14ac:dyDescent="0.2">
      <c r="A63" s="4" t="s">
        <v>41</v>
      </c>
      <c r="B63" s="16"/>
      <c r="C63" s="16">
        <f>$B$14*$B$25</f>
        <v>1200</v>
      </c>
      <c r="D63" s="18"/>
    </row>
    <row r="64" spans="1:4" ht="17" x14ac:dyDescent="0.2">
      <c r="A64" s="2" t="s">
        <v>32</v>
      </c>
      <c r="B64" s="3">
        <f>B62</f>
        <v>4696</v>
      </c>
      <c r="C64" s="3">
        <f>C62-C63</f>
        <v>4416</v>
      </c>
      <c r="D64" s="3">
        <f>D62-D63</f>
        <v>5616</v>
      </c>
    </row>
    <row r="65" spans="1:4" ht="17" x14ac:dyDescent="0.2">
      <c r="A65" s="4" t="s">
        <v>42</v>
      </c>
      <c r="B65" s="16">
        <f>$B$12</f>
        <v>500</v>
      </c>
      <c r="C65" s="16">
        <v>500</v>
      </c>
      <c r="D65" s="16">
        <v>500</v>
      </c>
    </row>
    <row r="66" spans="1:4" ht="17" x14ac:dyDescent="0.2">
      <c r="A66" s="4" t="s">
        <v>43</v>
      </c>
      <c r="B66" s="16"/>
      <c r="C66" s="18"/>
      <c r="D66" s="16">
        <f>$B$20</f>
        <v>160</v>
      </c>
    </row>
    <row r="67" spans="1:4" ht="17" x14ac:dyDescent="0.2">
      <c r="A67" s="2" t="s">
        <v>33</v>
      </c>
      <c r="B67" s="17">
        <f>B64/B65</f>
        <v>9.3919999999999995</v>
      </c>
      <c r="C67" s="17">
        <f>C64/C65</f>
        <v>8.8320000000000007</v>
      </c>
      <c r="D67" s="17">
        <f>D64/(D65+D66)</f>
        <v>8.5090909090909097</v>
      </c>
    </row>
    <row r="70" spans="1:4" ht="17" x14ac:dyDescent="0.2">
      <c r="A70" s="19" t="s">
        <v>44</v>
      </c>
      <c r="B70" s="20">
        <v>1500</v>
      </c>
    </row>
    <row r="71" spans="1:4" x14ac:dyDescent="0.2">
      <c r="A71" s="21" t="s">
        <v>1</v>
      </c>
      <c r="B71" s="23" t="s">
        <v>29</v>
      </c>
      <c r="C71" s="23"/>
      <c r="D71" s="23"/>
    </row>
    <row r="72" spans="1:4" ht="51" x14ac:dyDescent="0.2">
      <c r="A72" s="22"/>
      <c r="B72" s="3" t="s">
        <v>31</v>
      </c>
      <c r="C72" s="3" t="s">
        <v>34</v>
      </c>
      <c r="D72" s="3" t="s">
        <v>35</v>
      </c>
    </row>
    <row r="73" spans="1:4" ht="17" x14ac:dyDescent="0.2">
      <c r="A73" s="2" t="s">
        <v>3</v>
      </c>
      <c r="B73" s="3">
        <f>$B$4+$B$70</f>
        <v>7100</v>
      </c>
      <c r="C73" s="3">
        <f t="shared" ref="C73:D73" si="20">$B$4+$B$70</f>
        <v>7100</v>
      </c>
      <c r="D73" s="3">
        <f t="shared" si="20"/>
        <v>7100</v>
      </c>
    </row>
    <row r="74" spans="1:4" ht="17" x14ac:dyDescent="0.2">
      <c r="A74" s="4" t="s">
        <v>36</v>
      </c>
      <c r="B74" s="16">
        <f>$B$28*B73</f>
        <v>2130</v>
      </c>
      <c r="C74" s="16">
        <f t="shared" ref="C74" si="21">$B$28*C73</f>
        <v>2130</v>
      </c>
      <c r="D74" s="16">
        <f t="shared" ref="D74" si="22">$B$28*D73</f>
        <v>2130</v>
      </c>
    </row>
    <row r="75" spans="1:4" ht="17" x14ac:dyDescent="0.2">
      <c r="A75" s="4" t="s">
        <v>37</v>
      </c>
      <c r="B75" s="16">
        <f>$B$29</f>
        <v>1000</v>
      </c>
      <c r="C75" s="16">
        <f t="shared" ref="C75:D75" si="23">$B$29</f>
        <v>1000</v>
      </c>
      <c r="D75" s="16">
        <f t="shared" si="23"/>
        <v>1000</v>
      </c>
    </row>
    <row r="76" spans="1:4" ht="17" x14ac:dyDescent="0.2">
      <c r="A76" s="2" t="s">
        <v>6</v>
      </c>
      <c r="B76" s="3">
        <f>B73-B74-B75</f>
        <v>3970</v>
      </c>
      <c r="C76" s="3">
        <f t="shared" ref="C76" si="24">C73-C74-C75</f>
        <v>3970</v>
      </c>
      <c r="D76" s="3">
        <f t="shared" ref="D76" si="25">D73-D74-D75</f>
        <v>3970</v>
      </c>
    </row>
    <row r="77" spans="1:4" ht="17" x14ac:dyDescent="0.2">
      <c r="A77" s="4" t="s">
        <v>38</v>
      </c>
      <c r="B77" s="16">
        <f>$B$30</f>
        <v>100</v>
      </c>
      <c r="C77" s="16">
        <f t="shared" ref="C77:D77" si="26">$B$30</f>
        <v>100</v>
      </c>
      <c r="D77" s="16">
        <f t="shared" si="26"/>
        <v>100</v>
      </c>
    </row>
    <row r="78" spans="1:4" ht="17" x14ac:dyDescent="0.2">
      <c r="A78" s="4" t="s">
        <v>39</v>
      </c>
      <c r="B78" s="16">
        <f>$B$16*$B$14</f>
        <v>1150</v>
      </c>
      <c r="C78" s="18"/>
      <c r="D78" s="18"/>
    </row>
    <row r="79" spans="1:4" ht="17" x14ac:dyDescent="0.2">
      <c r="A79" s="2" t="s">
        <v>8</v>
      </c>
      <c r="B79" s="3">
        <f>B76-B77-B78</f>
        <v>2720</v>
      </c>
      <c r="C79" s="3">
        <f t="shared" ref="C79" si="27">C76-C77-C78</f>
        <v>3870</v>
      </c>
      <c r="D79" s="3">
        <f t="shared" ref="D79" si="28">D76-D77-D78</f>
        <v>3870</v>
      </c>
    </row>
    <row r="80" spans="1:4" ht="17" x14ac:dyDescent="0.2">
      <c r="A80" s="4" t="s">
        <v>40</v>
      </c>
      <c r="B80" s="16">
        <f>B79*$B$31</f>
        <v>544</v>
      </c>
      <c r="C80" s="16">
        <f t="shared" ref="C80" si="29">C79*$B$31</f>
        <v>774</v>
      </c>
      <c r="D80" s="16">
        <f t="shared" ref="D80" si="30">D79*$B$31</f>
        <v>774</v>
      </c>
    </row>
    <row r="81" spans="1:4" ht="17" x14ac:dyDescent="0.2">
      <c r="A81" s="2" t="s">
        <v>10</v>
      </c>
      <c r="B81" s="3">
        <f>B79-B80</f>
        <v>2176</v>
      </c>
      <c r="C81" s="3">
        <f t="shared" ref="C81" si="31">C79-C80</f>
        <v>3096</v>
      </c>
      <c r="D81" s="3">
        <f t="shared" ref="D81" si="32">D79-D80</f>
        <v>3096</v>
      </c>
    </row>
    <row r="82" spans="1:4" ht="17" x14ac:dyDescent="0.2">
      <c r="A82" s="4" t="s">
        <v>41</v>
      </c>
      <c r="B82" s="16"/>
      <c r="C82" s="16">
        <f>$B$14*$B$25</f>
        <v>1200</v>
      </c>
      <c r="D82" s="18"/>
    </row>
    <row r="83" spans="1:4" ht="17" x14ac:dyDescent="0.2">
      <c r="A83" s="2" t="s">
        <v>32</v>
      </c>
      <c r="B83" s="3">
        <f>B81</f>
        <v>2176</v>
      </c>
      <c r="C83" s="3">
        <f>C81-C82</f>
        <v>1896</v>
      </c>
      <c r="D83" s="3">
        <f>D81-D82</f>
        <v>3096</v>
      </c>
    </row>
    <row r="84" spans="1:4" ht="17" x14ac:dyDescent="0.2">
      <c r="A84" s="4" t="s">
        <v>42</v>
      </c>
      <c r="B84" s="16">
        <f>$B$12</f>
        <v>500</v>
      </c>
      <c r="C84" s="16">
        <v>500</v>
      </c>
      <c r="D84" s="16">
        <v>500</v>
      </c>
    </row>
    <row r="85" spans="1:4" ht="17" x14ac:dyDescent="0.2">
      <c r="A85" s="4" t="s">
        <v>43</v>
      </c>
      <c r="B85" s="16"/>
      <c r="C85" s="18"/>
      <c r="D85" s="16">
        <f>$B$20</f>
        <v>160</v>
      </c>
    </row>
    <row r="86" spans="1:4" ht="17" x14ac:dyDescent="0.2">
      <c r="A86" s="2" t="s">
        <v>33</v>
      </c>
      <c r="B86" s="17">
        <f>B83/B84</f>
        <v>4.3520000000000003</v>
      </c>
      <c r="C86" s="17">
        <f>C83/C84</f>
        <v>3.7919999999999998</v>
      </c>
      <c r="D86" s="17">
        <f>D83/(D84+D85)</f>
        <v>4.6909090909090905</v>
      </c>
    </row>
  </sheetData>
  <mergeCells count="10">
    <mergeCell ref="A2:B2"/>
    <mergeCell ref="B34:D34"/>
    <mergeCell ref="A34:A35"/>
    <mergeCell ref="A52:A53"/>
    <mergeCell ref="B52:D52"/>
    <mergeCell ref="A71:A72"/>
    <mergeCell ref="B71:D71"/>
    <mergeCell ref="A15:B15"/>
    <mergeCell ref="A19:B19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2023-08-07T15:49:44Z</dcterms:created>
  <dcterms:modified xsi:type="dcterms:W3CDTF">2023-08-08T13:19:20Z</dcterms:modified>
</cp:coreProperties>
</file>