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\Desktop\Маша\МГУ\Учебник+\Модели\"/>
    </mc:Choice>
  </mc:AlternateContent>
  <xr:revisionPtr revIDLastSave="0" documentId="13_ncr:1_{1FA84E7C-A313-48D5-AEAF-1D46DF3FF616}" xr6:coauthVersionLast="47" xr6:coauthVersionMax="47" xr10:uidLastSave="{00000000-0000-0000-0000-000000000000}"/>
  <bookViews>
    <workbookView xWindow="-120" yWindow="-120" windowWidth="20730" windowHeight="11160" activeTab="1" xr2:uid="{CD684427-6B1E-4328-B01D-89DC5DB89390}"/>
  </bookViews>
  <sheets>
    <sheet name="Сокращенная модель" sheetId="1" r:id="rId1"/>
    <sheet name="Пример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55" i="3" l="1"/>
  <c r="N755" i="3" s="1"/>
  <c r="L755" i="3"/>
  <c r="K755" i="3"/>
  <c r="J755" i="3"/>
  <c r="L755" i="1"/>
  <c r="M755" i="1"/>
  <c r="N755" i="1" s="1"/>
  <c r="K755" i="1"/>
  <c r="J755" i="1"/>
  <c r="J414" i="1"/>
  <c r="J80" i="1"/>
  <c r="J6" i="1"/>
  <c r="K61" i="3"/>
  <c r="P755" i="1" l="1"/>
  <c r="R755" i="1"/>
  <c r="S755" i="1" s="1"/>
  <c r="T755" i="1" s="1"/>
  <c r="O755" i="1"/>
  <c r="Q755" i="1"/>
  <c r="O755" i="3"/>
  <c r="R755" i="3"/>
  <c r="Q755" i="3"/>
  <c r="P755" i="3"/>
  <c r="J576" i="3"/>
  <c r="J696" i="3" s="1"/>
  <c r="J576" i="1"/>
  <c r="J696" i="1" s="1"/>
  <c r="J562" i="1"/>
  <c r="K562" i="1"/>
  <c r="L562" i="1"/>
  <c r="M562" i="1"/>
  <c r="O562" i="1"/>
  <c r="P562" i="1"/>
  <c r="Q562" i="1"/>
  <c r="R562" i="1"/>
  <c r="T562" i="1"/>
  <c r="U562" i="1"/>
  <c r="W562" i="1"/>
  <c r="X562" i="1"/>
  <c r="Z562" i="1"/>
  <c r="AA562" i="1"/>
  <c r="J561" i="1"/>
  <c r="K561" i="1"/>
  <c r="L561" i="1"/>
  <c r="M561" i="1"/>
  <c r="O561" i="1"/>
  <c r="P561" i="1"/>
  <c r="Q561" i="1"/>
  <c r="R561" i="1"/>
  <c r="T561" i="1"/>
  <c r="U561" i="1"/>
  <c r="W561" i="1"/>
  <c r="X561" i="1"/>
  <c r="Z561" i="1"/>
  <c r="AA561" i="1"/>
  <c r="J559" i="1"/>
  <c r="J562" i="3"/>
  <c r="K562" i="3"/>
  <c r="L562" i="3"/>
  <c r="M562" i="3"/>
  <c r="O562" i="3"/>
  <c r="P562" i="3"/>
  <c r="Q562" i="3"/>
  <c r="R562" i="3"/>
  <c r="T562" i="3"/>
  <c r="U562" i="3"/>
  <c r="W562" i="3"/>
  <c r="X562" i="3"/>
  <c r="Z562" i="3"/>
  <c r="AA562" i="3"/>
  <c r="J561" i="3"/>
  <c r="K561" i="3"/>
  <c r="L561" i="3"/>
  <c r="M561" i="3"/>
  <c r="O561" i="3"/>
  <c r="P561" i="3"/>
  <c r="Q561" i="3"/>
  <c r="R561" i="3"/>
  <c r="T561" i="3"/>
  <c r="U561" i="3"/>
  <c r="W561" i="3"/>
  <c r="X561" i="3"/>
  <c r="Z561" i="3"/>
  <c r="AA561" i="3"/>
  <c r="J559" i="3"/>
  <c r="J550" i="3"/>
  <c r="J549" i="3"/>
  <c r="J547" i="3"/>
  <c r="J536" i="3"/>
  <c r="J535" i="3"/>
  <c r="J533" i="3"/>
  <c r="J524" i="3"/>
  <c r="J523" i="3"/>
  <c r="J521" i="3"/>
  <c r="P160" i="3"/>
  <c r="Q160" i="3" s="1"/>
  <c r="R160" i="3" s="1"/>
  <c r="K160" i="3"/>
  <c r="L160" i="3" s="1"/>
  <c r="M160" i="3" s="1"/>
  <c r="V97" i="3"/>
  <c r="U755" i="1" l="1"/>
  <c r="V755" i="1" s="1"/>
  <c r="S755" i="3"/>
  <c r="V562" i="3"/>
  <c r="AB562" i="3"/>
  <c r="Y562" i="3"/>
  <c r="AB561" i="1"/>
  <c r="V561" i="1"/>
  <c r="N561" i="1"/>
  <c r="Y562" i="1"/>
  <c r="AB562" i="1"/>
  <c r="V562" i="1"/>
  <c r="Y561" i="1"/>
  <c r="S561" i="1"/>
  <c r="S562" i="1"/>
  <c r="N562" i="1"/>
  <c r="J525" i="3"/>
  <c r="Y561" i="3"/>
  <c r="AB561" i="3"/>
  <c r="V561" i="3"/>
  <c r="N561" i="3"/>
  <c r="S562" i="3"/>
  <c r="S561" i="3"/>
  <c r="N562" i="3"/>
  <c r="J717" i="3"/>
  <c r="J717" i="1"/>
  <c r="J508" i="3"/>
  <c r="J507" i="3"/>
  <c r="J731" i="3" s="1"/>
  <c r="G753" i="3"/>
  <c r="G752" i="3"/>
  <c r="AA733" i="3"/>
  <c r="Z733" i="3"/>
  <c r="X733" i="3"/>
  <c r="W733" i="3"/>
  <c r="U733" i="3"/>
  <c r="T733" i="3"/>
  <c r="R733" i="3"/>
  <c r="Q733" i="3"/>
  <c r="P733" i="3"/>
  <c r="O733" i="3"/>
  <c r="M733" i="3"/>
  <c r="L733" i="3"/>
  <c r="K733" i="3"/>
  <c r="J733" i="3"/>
  <c r="AA705" i="3"/>
  <c r="Z705" i="3"/>
  <c r="X705" i="3"/>
  <c r="W705" i="3"/>
  <c r="U705" i="3"/>
  <c r="T705" i="3"/>
  <c r="R705" i="3"/>
  <c r="Q705" i="3"/>
  <c r="P705" i="3"/>
  <c r="O705" i="3"/>
  <c r="M705" i="3"/>
  <c r="L705" i="3"/>
  <c r="K705" i="3"/>
  <c r="J705" i="3"/>
  <c r="AB669" i="3"/>
  <c r="Y669" i="3"/>
  <c r="V669" i="3"/>
  <c r="S669" i="3"/>
  <c r="N669" i="3"/>
  <c r="J665" i="3"/>
  <c r="AB646" i="3"/>
  <c r="Y646" i="3"/>
  <c r="V646" i="3"/>
  <c r="S646" i="3"/>
  <c r="N646" i="3"/>
  <c r="AB621" i="3"/>
  <c r="Y621" i="3"/>
  <c r="V621" i="3"/>
  <c r="S621" i="3"/>
  <c r="N621" i="3"/>
  <c r="AB614" i="3"/>
  <c r="Y614" i="3"/>
  <c r="V614" i="3"/>
  <c r="S614" i="3"/>
  <c r="N614" i="3"/>
  <c r="AB605" i="3"/>
  <c r="Y605" i="3"/>
  <c r="V605" i="3"/>
  <c r="S605" i="3"/>
  <c r="N605" i="3"/>
  <c r="AB596" i="3"/>
  <c r="Y596" i="3"/>
  <c r="V596" i="3"/>
  <c r="S596" i="3"/>
  <c r="N596" i="3"/>
  <c r="AB585" i="3"/>
  <c r="Y585" i="3"/>
  <c r="V585" i="3"/>
  <c r="S585" i="3"/>
  <c r="N585" i="3"/>
  <c r="AB575" i="3"/>
  <c r="Y575" i="3"/>
  <c r="V575" i="3"/>
  <c r="S575" i="3"/>
  <c r="N575" i="3"/>
  <c r="AA550" i="3"/>
  <c r="Z550" i="3"/>
  <c r="X550" i="3"/>
  <c r="W550" i="3"/>
  <c r="U550" i="3"/>
  <c r="T550" i="3"/>
  <c r="R550" i="3"/>
  <c r="Q550" i="3"/>
  <c r="P550" i="3"/>
  <c r="O550" i="3"/>
  <c r="M550" i="3"/>
  <c r="L550" i="3"/>
  <c r="K550" i="3"/>
  <c r="AA549" i="3"/>
  <c r="Z549" i="3"/>
  <c r="X549" i="3"/>
  <c r="W549" i="3"/>
  <c r="U549" i="3"/>
  <c r="T549" i="3"/>
  <c r="R549" i="3"/>
  <c r="Q549" i="3"/>
  <c r="P549" i="3"/>
  <c r="O549" i="3"/>
  <c r="M549" i="3"/>
  <c r="L549" i="3"/>
  <c r="K549" i="3"/>
  <c r="AA536" i="3"/>
  <c r="Z536" i="3"/>
  <c r="X536" i="3"/>
  <c r="W536" i="3"/>
  <c r="U536" i="3"/>
  <c r="T536" i="3"/>
  <c r="R536" i="3"/>
  <c r="Q536" i="3"/>
  <c r="P536" i="3"/>
  <c r="O536" i="3"/>
  <c r="M536" i="3"/>
  <c r="L536" i="3"/>
  <c r="K536" i="3"/>
  <c r="AA535" i="3"/>
  <c r="Z535" i="3"/>
  <c r="X535" i="3"/>
  <c r="W535" i="3"/>
  <c r="U535" i="3"/>
  <c r="T535" i="3"/>
  <c r="R535" i="3"/>
  <c r="Q535" i="3"/>
  <c r="P535" i="3"/>
  <c r="O535" i="3"/>
  <c r="M535" i="3"/>
  <c r="L535" i="3"/>
  <c r="K535" i="3"/>
  <c r="J537" i="3"/>
  <c r="AA524" i="3"/>
  <c r="Z524" i="3"/>
  <c r="X524" i="3"/>
  <c r="W524" i="3"/>
  <c r="U524" i="3"/>
  <c r="T524" i="3"/>
  <c r="R524" i="3"/>
  <c r="Q524" i="3"/>
  <c r="P524" i="3"/>
  <c r="O524" i="3"/>
  <c r="M524" i="3"/>
  <c r="L524" i="3"/>
  <c r="K524" i="3"/>
  <c r="AA523" i="3"/>
  <c r="Z523" i="3"/>
  <c r="X523" i="3"/>
  <c r="W523" i="3"/>
  <c r="U523" i="3"/>
  <c r="T523" i="3"/>
  <c r="R523" i="3"/>
  <c r="Q523" i="3"/>
  <c r="P523" i="3"/>
  <c r="O523" i="3"/>
  <c r="M523" i="3"/>
  <c r="L523" i="3"/>
  <c r="K523" i="3"/>
  <c r="AA501" i="3"/>
  <c r="AA730" i="3" s="1"/>
  <c r="Z501" i="3"/>
  <c r="Z730" i="3" s="1"/>
  <c r="X501" i="3"/>
  <c r="X730" i="3" s="1"/>
  <c r="W501" i="3"/>
  <c r="W730" i="3" s="1"/>
  <c r="U501" i="3"/>
  <c r="U730" i="3" s="1"/>
  <c r="T501" i="3"/>
  <c r="R501" i="3"/>
  <c r="R730" i="3" s="1"/>
  <c r="Q501" i="3"/>
  <c r="Q730" i="3" s="1"/>
  <c r="P501" i="3"/>
  <c r="P730" i="3" s="1"/>
  <c r="O501" i="3"/>
  <c r="O730" i="3" s="1"/>
  <c r="M501" i="3"/>
  <c r="M730" i="3" s="1"/>
  <c r="L501" i="3"/>
  <c r="K501" i="3"/>
  <c r="K730" i="3" s="1"/>
  <c r="J501" i="3"/>
  <c r="J730" i="3" s="1"/>
  <c r="AA497" i="3"/>
  <c r="AA729" i="3" s="1"/>
  <c r="Z497" i="3"/>
  <c r="X497" i="3"/>
  <c r="W497" i="3"/>
  <c r="W729" i="3" s="1"/>
  <c r="U497" i="3"/>
  <c r="U729" i="3" s="1"/>
  <c r="T497" i="3"/>
  <c r="T729" i="3" s="1"/>
  <c r="R497" i="3"/>
  <c r="R729" i="3" s="1"/>
  <c r="Q497" i="3"/>
  <c r="Q729" i="3" s="1"/>
  <c r="P497" i="3"/>
  <c r="P729" i="3" s="1"/>
  <c r="O497" i="3"/>
  <c r="O729" i="3" s="1"/>
  <c r="M497" i="3"/>
  <c r="M729" i="3" s="1"/>
  <c r="L497" i="3"/>
  <c r="L729" i="3" s="1"/>
  <c r="K497" i="3"/>
  <c r="K729" i="3" s="1"/>
  <c r="J497" i="3"/>
  <c r="J729" i="3" s="1"/>
  <c r="AA496" i="3"/>
  <c r="AA728" i="3" s="1"/>
  <c r="Z496" i="3"/>
  <c r="Z728" i="3" s="1"/>
  <c r="X496" i="3"/>
  <c r="X728" i="3" s="1"/>
  <c r="W496" i="3"/>
  <c r="W728" i="3" s="1"/>
  <c r="U496" i="3"/>
  <c r="U728" i="3" s="1"/>
  <c r="T496" i="3"/>
  <c r="T728" i="3" s="1"/>
  <c r="R496" i="3"/>
  <c r="R728" i="3" s="1"/>
  <c r="Q496" i="3"/>
  <c r="Q728" i="3" s="1"/>
  <c r="P496" i="3"/>
  <c r="P728" i="3" s="1"/>
  <c r="O496" i="3"/>
  <c r="O728" i="3" s="1"/>
  <c r="M496" i="3"/>
  <c r="M728" i="3" s="1"/>
  <c r="L496" i="3"/>
  <c r="L728" i="3" s="1"/>
  <c r="K496" i="3"/>
  <c r="K728" i="3" s="1"/>
  <c r="J496" i="3"/>
  <c r="J728" i="3" s="1"/>
  <c r="AA474" i="3"/>
  <c r="Z474" i="3"/>
  <c r="X474" i="3"/>
  <c r="W474" i="3"/>
  <c r="U474" i="3"/>
  <c r="T474" i="3"/>
  <c r="R474" i="3"/>
  <c r="Q474" i="3"/>
  <c r="P474" i="3"/>
  <c r="O474" i="3"/>
  <c r="M474" i="3"/>
  <c r="L474" i="3"/>
  <c r="K474" i="3"/>
  <c r="J474" i="3"/>
  <c r="G473" i="3"/>
  <c r="G472" i="3"/>
  <c r="B471" i="3"/>
  <c r="AA454" i="3"/>
  <c r="Z454" i="3"/>
  <c r="X454" i="3"/>
  <c r="W454" i="3"/>
  <c r="U454" i="3"/>
  <c r="T454" i="3"/>
  <c r="R454" i="3"/>
  <c r="Q454" i="3"/>
  <c r="P454" i="3"/>
  <c r="O454" i="3"/>
  <c r="M454" i="3"/>
  <c r="L454" i="3"/>
  <c r="K454" i="3"/>
  <c r="J454" i="3"/>
  <c r="G453" i="3"/>
  <c r="G452" i="3"/>
  <c r="B451" i="3"/>
  <c r="AA434" i="3"/>
  <c r="Z434" i="3"/>
  <c r="X434" i="3"/>
  <c r="W434" i="3"/>
  <c r="U434" i="3"/>
  <c r="T434" i="3"/>
  <c r="R434" i="3"/>
  <c r="Q434" i="3"/>
  <c r="P434" i="3"/>
  <c r="O434" i="3"/>
  <c r="M434" i="3"/>
  <c r="L434" i="3"/>
  <c r="K434" i="3"/>
  <c r="J434" i="3"/>
  <c r="G433" i="3"/>
  <c r="G432" i="3"/>
  <c r="B431" i="3"/>
  <c r="AA414" i="3"/>
  <c r="Z414" i="3"/>
  <c r="X414" i="3"/>
  <c r="W414" i="3"/>
  <c r="U414" i="3"/>
  <c r="T414" i="3"/>
  <c r="R414" i="3"/>
  <c r="Q414" i="3"/>
  <c r="P414" i="3"/>
  <c r="O414" i="3"/>
  <c r="M414" i="3"/>
  <c r="L414" i="3"/>
  <c r="K414" i="3"/>
  <c r="J414" i="3"/>
  <c r="G413" i="3"/>
  <c r="G412" i="3"/>
  <c r="B411" i="3"/>
  <c r="AA379" i="3"/>
  <c r="Z379" i="3"/>
  <c r="X379" i="3"/>
  <c r="W379" i="3"/>
  <c r="U379" i="3"/>
  <c r="T379" i="3"/>
  <c r="R379" i="3"/>
  <c r="Q379" i="3"/>
  <c r="P379" i="3"/>
  <c r="O379" i="3"/>
  <c r="M379" i="3"/>
  <c r="L379" i="3"/>
  <c r="K379" i="3"/>
  <c r="J379" i="3"/>
  <c r="G378" i="3"/>
  <c r="G377" i="3"/>
  <c r="B376" i="3"/>
  <c r="AA359" i="3"/>
  <c r="Z359" i="3"/>
  <c r="X359" i="3"/>
  <c r="W359" i="3"/>
  <c r="U359" i="3"/>
  <c r="T359" i="3"/>
  <c r="R359" i="3"/>
  <c r="Q359" i="3"/>
  <c r="P359" i="3"/>
  <c r="O359" i="3"/>
  <c r="M359" i="3"/>
  <c r="L359" i="3"/>
  <c r="K359" i="3"/>
  <c r="J359" i="3"/>
  <c r="G358" i="3"/>
  <c r="G357" i="3"/>
  <c r="B356" i="3"/>
  <c r="AA339" i="3"/>
  <c r="Z339" i="3"/>
  <c r="X339" i="3"/>
  <c r="W339" i="3"/>
  <c r="U339" i="3"/>
  <c r="T339" i="3"/>
  <c r="R339" i="3"/>
  <c r="Q339" i="3"/>
  <c r="P339" i="3"/>
  <c r="O339" i="3"/>
  <c r="M339" i="3"/>
  <c r="L339" i="3"/>
  <c r="K339" i="3"/>
  <c r="J339" i="3"/>
  <c r="G338" i="3"/>
  <c r="G337" i="3"/>
  <c r="B336" i="3"/>
  <c r="AA319" i="3"/>
  <c r="Z319" i="3"/>
  <c r="X319" i="3"/>
  <c r="W319" i="3"/>
  <c r="U319" i="3"/>
  <c r="T319" i="3"/>
  <c r="R319" i="3"/>
  <c r="Q319" i="3"/>
  <c r="P319" i="3"/>
  <c r="O319" i="3"/>
  <c r="M319" i="3"/>
  <c r="L319" i="3"/>
  <c r="K319" i="3"/>
  <c r="J319" i="3"/>
  <c r="G318" i="3"/>
  <c r="G317" i="3"/>
  <c r="B316" i="3"/>
  <c r="AB256" i="3"/>
  <c r="Y256" i="3"/>
  <c r="V256" i="3"/>
  <c r="S256" i="3"/>
  <c r="N256" i="3"/>
  <c r="AB255" i="3"/>
  <c r="Y255" i="3"/>
  <c r="V255" i="3"/>
  <c r="S255" i="3"/>
  <c r="N255" i="3"/>
  <c r="K254" i="3"/>
  <c r="K559" i="3" s="1"/>
  <c r="AB251" i="3"/>
  <c r="Y251" i="3"/>
  <c r="V251" i="3"/>
  <c r="S251" i="3"/>
  <c r="N251" i="3"/>
  <c r="AB250" i="3"/>
  <c r="Y250" i="3"/>
  <c r="V250" i="3"/>
  <c r="S250" i="3"/>
  <c r="N250" i="3"/>
  <c r="K249" i="3"/>
  <c r="K547" i="3" s="1"/>
  <c r="AB244" i="3"/>
  <c r="Y244" i="3"/>
  <c r="V244" i="3"/>
  <c r="S244" i="3"/>
  <c r="N244" i="3"/>
  <c r="AB243" i="3"/>
  <c r="Y243" i="3"/>
  <c r="V243" i="3"/>
  <c r="S243" i="3"/>
  <c r="N243" i="3"/>
  <c r="K242" i="3"/>
  <c r="K533" i="3" s="1"/>
  <c r="AB239" i="3"/>
  <c r="Y239" i="3"/>
  <c r="V239" i="3"/>
  <c r="S239" i="3"/>
  <c r="N239" i="3"/>
  <c r="AB238" i="3"/>
  <c r="Y238" i="3"/>
  <c r="V238" i="3"/>
  <c r="S238" i="3"/>
  <c r="N238" i="3"/>
  <c r="K237" i="3"/>
  <c r="K521" i="3" s="1"/>
  <c r="AB230" i="3"/>
  <c r="Y230" i="3"/>
  <c r="V230" i="3"/>
  <c r="S230" i="3"/>
  <c r="N230" i="3"/>
  <c r="AB228" i="3"/>
  <c r="Y228" i="3"/>
  <c r="V228" i="3"/>
  <c r="S228" i="3"/>
  <c r="N228" i="3"/>
  <c r="AB226" i="3"/>
  <c r="Y226" i="3"/>
  <c r="V226" i="3"/>
  <c r="S226" i="3"/>
  <c r="N226" i="3"/>
  <c r="AB225" i="3"/>
  <c r="Y225" i="3"/>
  <c r="V225" i="3"/>
  <c r="S225" i="3"/>
  <c r="N225" i="3"/>
  <c r="K216" i="3"/>
  <c r="L216" i="3" s="1"/>
  <c r="M216" i="3" s="1"/>
  <c r="K215" i="3"/>
  <c r="L215" i="3" s="1"/>
  <c r="K214" i="3"/>
  <c r="L214" i="3" s="1"/>
  <c r="AB210" i="3"/>
  <c r="AB474" i="3" s="1"/>
  <c r="Y210" i="3"/>
  <c r="Y474" i="3" s="1"/>
  <c r="V210" i="3"/>
  <c r="V474" i="3" s="1"/>
  <c r="S210" i="3"/>
  <c r="S474" i="3" s="1"/>
  <c r="N210" i="3"/>
  <c r="N474" i="3" s="1"/>
  <c r="AB205" i="3"/>
  <c r="AB454" i="3" s="1"/>
  <c r="Y205" i="3"/>
  <c r="Y454" i="3" s="1"/>
  <c r="V205" i="3"/>
  <c r="V454" i="3" s="1"/>
  <c r="S205" i="3"/>
  <c r="S454" i="3" s="1"/>
  <c r="N205" i="3"/>
  <c r="N454" i="3" s="1"/>
  <c r="AB200" i="3"/>
  <c r="AB434" i="3" s="1"/>
  <c r="Y200" i="3"/>
  <c r="Y434" i="3" s="1"/>
  <c r="V200" i="3"/>
  <c r="V434" i="3" s="1"/>
  <c r="S200" i="3"/>
  <c r="S434" i="3" s="1"/>
  <c r="N200" i="3"/>
  <c r="N434" i="3" s="1"/>
  <c r="AB195" i="3"/>
  <c r="AB414" i="3" s="1"/>
  <c r="Y195" i="3"/>
  <c r="Y414" i="3" s="1"/>
  <c r="V195" i="3"/>
  <c r="V414" i="3" s="1"/>
  <c r="S195" i="3"/>
  <c r="S414" i="3" s="1"/>
  <c r="N195" i="3"/>
  <c r="N414" i="3" s="1"/>
  <c r="AB188" i="3"/>
  <c r="AB379" i="3" s="1"/>
  <c r="Y188" i="3"/>
  <c r="Y379" i="3" s="1"/>
  <c r="V188" i="3"/>
  <c r="V379" i="3" s="1"/>
  <c r="S188" i="3"/>
  <c r="S379" i="3" s="1"/>
  <c r="N188" i="3"/>
  <c r="N379" i="3" s="1"/>
  <c r="AB183" i="3"/>
  <c r="AB359" i="3" s="1"/>
  <c r="Y183" i="3"/>
  <c r="Y359" i="3" s="1"/>
  <c r="V183" i="3"/>
  <c r="V359" i="3" s="1"/>
  <c r="S183" i="3"/>
  <c r="S359" i="3" s="1"/>
  <c r="N183" i="3"/>
  <c r="N359" i="3" s="1"/>
  <c r="AB178" i="3"/>
  <c r="AB339" i="3" s="1"/>
  <c r="Y178" i="3"/>
  <c r="Y339" i="3" s="1"/>
  <c r="V178" i="3"/>
  <c r="V339" i="3" s="1"/>
  <c r="S178" i="3"/>
  <c r="S339" i="3" s="1"/>
  <c r="N178" i="3"/>
  <c r="N339" i="3" s="1"/>
  <c r="AB173" i="3"/>
  <c r="AB319" i="3" s="1"/>
  <c r="Y173" i="3"/>
  <c r="Y319" i="3" s="1"/>
  <c r="V173" i="3"/>
  <c r="V319" i="3" s="1"/>
  <c r="S173" i="3"/>
  <c r="S319" i="3" s="1"/>
  <c r="N173" i="3"/>
  <c r="N319" i="3" s="1"/>
  <c r="AB164" i="3"/>
  <c r="Y164" i="3"/>
  <c r="V164" i="3"/>
  <c r="S164" i="3"/>
  <c r="N164" i="3"/>
  <c r="AB163" i="3"/>
  <c r="Y163" i="3"/>
  <c r="V163" i="3"/>
  <c r="S163" i="3"/>
  <c r="N163" i="3"/>
  <c r="AB162" i="3"/>
  <c r="Y162" i="3"/>
  <c r="V162" i="3"/>
  <c r="S162" i="3"/>
  <c r="N162" i="3"/>
  <c r="AB161" i="3"/>
  <c r="Y161" i="3"/>
  <c r="V161" i="3"/>
  <c r="S161" i="3"/>
  <c r="N161" i="3"/>
  <c r="AB160" i="3"/>
  <c r="Y160" i="3"/>
  <c r="V160" i="3"/>
  <c r="S160" i="3"/>
  <c r="N160" i="3"/>
  <c r="AA158" i="3"/>
  <c r="AA276" i="3" s="1"/>
  <c r="Z158" i="3"/>
  <c r="Z276" i="3" s="1"/>
  <c r="X158" i="3"/>
  <c r="X276" i="3" s="1"/>
  <c r="W158" i="3"/>
  <c r="W276" i="3" s="1"/>
  <c r="U158" i="3"/>
  <c r="U276" i="3" s="1"/>
  <c r="T158" i="3"/>
  <c r="T276" i="3" s="1"/>
  <c r="R158" i="3"/>
  <c r="R276" i="3" s="1"/>
  <c r="Q158" i="3"/>
  <c r="Q276" i="3" s="1"/>
  <c r="P158" i="3"/>
  <c r="P276" i="3" s="1"/>
  <c r="O158" i="3"/>
  <c r="O276" i="3" s="1"/>
  <c r="M158" i="3"/>
  <c r="M276" i="3" s="1"/>
  <c r="L158" i="3"/>
  <c r="L276" i="3" s="1"/>
  <c r="K158" i="3"/>
  <c r="K276" i="3" s="1"/>
  <c r="J158" i="3"/>
  <c r="J276" i="3" s="1"/>
  <c r="J150" i="3"/>
  <c r="J275" i="3" s="1"/>
  <c r="J142" i="3"/>
  <c r="J274" i="3" s="1"/>
  <c r="E140" i="3"/>
  <c r="K139" i="3"/>
  <c r="L139" i="3" s="1"/>
  <c r="M139" i="3" s="1"/>
  <c r="N139" i="3" s="1"/>
  <c r="O139" i="3" s="1"/>
  <c r="B139" i="3"/>
  <c r="E136" i="3"/>
  <c r="K135" i="3"/>
  <c r="L135" i="3" s="1"/>
  <c r="B135" i="3"/>
  <c r="E132" i="3"/>
  <c r="K131" i="3"/>
  <c r="L131" i="3" s="1"/>
  <c r="B131" i="3"/>
  <c r="E128" i="3"/>
  <c r="K127" i="3"/>
  <c r="L127" i="3" s="1"/>
  <c r="M127" i="3" s="1"/>
  <c r="B127" i="3"/>
  <c r="E124" i="3"/>
  <c r="K123" i="3"/>
  <c r="L123" i="3" s="1"/>
  <c r="M123" i="3" s="1"/>
  <c r="N123" i="3" s="1"/>
  <c r="O123" i="3" s="1"/>
  <c r="B123" i="3"/>
  <c r="AA114" i="3"/>
  <c r="Z114" i="3"/>
  <c r="X114" i="3"/>
  <c r="W114" i="3"/>
  <c r="U114" i="3"/>
  <c r="T114" i="3"/>
  <c r="R114" i="3"/>
  <c r="Q114" i="3"/>
  <c r="P114" i="3"/>
  <c r="O114" i="3"/>
  <c r="M114" i="3"/>
  <c r="L114" i="3"/>
  <c r="K114" i="3"/>
  <c r="J114" i="3"/>
  <c r="AB112" i="3"/>
  <c r="Y112" i="3"/>
  <c r="V112" i="3"/>
  <c r="S112" i="3"/>
  <c r="N112" i="3"/>
  <c r="AB109" i="3"/>
  <c r="Y109" i="3"/>
  <c r="V109" i="3"/>
  <c r="S109" i="3"/>
  <c r="N109" i="3"/>
  <c r="AB106" i="3"/>
  <c r="Y106" i="3"/>
  <c r="V106" i="3"/>
  <c r="S106" i="3"/>
  <c r="N106" i="3"/>
  <c r="J104" i="3"/>
  <c r="J271" i="3" s="1"/>
  <c r="J583" i="3" s="1"/>
  <c r="AA102" i="3"/>
  <c r="Z102" i="3"/>
  <c r="X102" i="3"/>
  <c r="W102" i="3"/>
  <c r="U102" i="3"/>
  <c r="T102" i="3"/>
  <c r="R102" i="3"/>
  <c r="Q102" i="3"/>
  <c r="P102" i="3"/>
  <c r="O102" i="3"/>
  <c r="M102" i="3"/>
  <c r="L102" i="3"/>
  <c r="K102" i="3"/>
  <c r="J102" i="3"/>
  <c r="AB100" i="3"/>
  <c r="Y100" i="3"/>
  <c r="V100" i="3"/>
  <c r="S100" i="3"/>
  <c r="N100" i="3"/>
  <c r="AB97" i="3"/>
  <c r="Y97" i="3"/>
  <c r="S97" i="3"/>
  <c r="N97" i="3"/>
  <c r="AB94" i="3"/>
  <c r="Y94" i="3"/>
  <c r="V94" i="3"/>
  <c r="S94" i="3"/>
  <c r="N94" i="3"/>
  <c r="J92" i="3"/>
  <c r="J270" i="3" s="1"/>
  <c r="AA90" i="3"/>
  <c r="Z90" i="3"/>
  <c r="X90" i="3"/>
  <c r="W90" i="3"/>
  <c r="U90" i="3"/>
  <c r="T90" i="3"/>
  <c r="R90" i="3"/>
  <c r="Q90" i="3"/>
  <c r="P90" i="3"/>
  <c r="O90" i="3"/>
  <c r="M90" i="3"/>
  <c r="L90" i="3"/>
  <c r="K90" i="3"/>
  <c r="J90" i="3"/>
  <c r="AB88" i="3"/>
  <c r="Y88" i="3"/>
  <c r="V88" i="3"/>
  <c r="S88" i="3"/>
  <c r="N88" i="3"/>
  <c r="AB85" i="3"/>
  <c r="Y85" i="3"/>
  <c r="V85" i="3"/>
  <c r="S85" i="3"/>
  <c r="N85" i="3"/>
  <c r="AB82" i="3"/>
  <c r="Y82" i="3"/>
  <c r="V82" i="3"/>
  <c r="S82" i="3"/>
  <c r="N82" i="3"/>
  <c r="J80" i="3"/>
  <c r="J269" i="3" s="1"/>
  <c r="AA73" i="3"/>
  <c r="Z73" i="3"/>
  <c r="X73" i="3"/>
  <c r="W73" i="3"/>
  <c r="U73" i="3"/>
  <c r="T73" i="3"/>
  <c r="R73" i="3"/>
  <c r="Q73" i="3"/>
  <c r="P73" i="3"/>
  <c r="O73" i="3"/>
  <c r="M73" i="3"/>
  <c r="L73" i="3"/>
  <c r="K73" i="3"/>
  <c r="J73" i="3"/>
  <c r="AA71" i="3"/>
  <c r="Z71" i="3"/>
  <c r="X71" i="3"/>
  <c r="W71" i="3"/>
  <c r="U71" i="3"/>
  <c r="T71" i="3"/>
  <c r="R71" i="3"/>
  <c r="Q71" i="3"/>
  <c r="P71" i="3"/>
  <c r="O71" i="3"/>
  <c r="M71" i="3"/>
  <c r="L71" i="3"/>
  <c r="K71" i="3"/>
  <c r="J71" i="3"/>
  <c r="AB70" i="3"/>
  <c r="Y70" i="3"/>
  <c r="V70" i="3"/>
  <c r="S70" i="3"/>
  <c r="N70" i="3"/>
  <c r="H68" i="3"/>
  <c r="U68" i="3" s="1"/>
  <c r="AA63" i="3"/>
  <c r="Z63" i="3"/>
  <c r="X63" i="3"/>
  <c r="W63" i="3"/>
  <c r="U63" i="3"/>
  <c r="T63" i="3"/>
  <c r="R63" i="3"/>
  <c r="Q63" i="3"/>
  <c r="P63" i="3"/>
  <c r="O63" i="3"/>
  <c r="M63" i="3"/>
  <c r="L63" i="3"/>
  <c r="K63" i="3"/>
  <c r="J63" i="3"/>
  <c r="AA61" i="3"/>
  <c r="Z61" i="3"/>
  <c r="X61" i="3"/>
  <c r="W61" i="3"/>
  <c r="U61" i="3"/>
  <c r="T61" i="3"/>
  <c r="R61" i="3"/>
  <c r="Q61" i="3"/>
  <c r="P61" i="3"/>
  <c r="O61" i="3"/>
  <c r="M61" i="3"/>
  <c r="L61" i="3"/>
  <c r="J61" i="3"/>
  <c r="AB60" i="3"/>
  <c r="Y60" i="3"/>
  <c r="V60" i="3"/>
  <c r="S60" i="3"/>
  <c r="N60" i="3"/>
  <c r="H58" i="3"/>
  <c r="AA58" i="3" s="1"/>
  <c r="H41" i="3"/>
  <c r="L32" i="3"/>
  <c r="L621" i="3" s="1"/>
  <c r="H18" i="3"/>
  <c r="X14" i="3"/>
  <c r="AA7" i="3"/>
  <c r="AA32" i="3" s="1"/>
  <c r="AA621" i="3" s="1"/>
  <c r="Z7" i="3"/>
  <c r="Z43" i="3" s="1"/>
  <c r="Z669" i="3" s="1"/>
  <c r="X7" i="3"/>
  <c r="X30" i="3" s="1"/>
  <c r="X585" i="3" s="1"/>
  <c r="W7" i="3"/>
  <c r="W42" i="3" s="1"/>
  <c r="W646" i="3" s="1"/>
  <c r="U7" i="3"/>
  <c r="U32" i="3" s="1"/>
  <c r="U621" i="3" s="1"/>
  <c r="T7" i="3"/>
  <c r="R7" i="3"/>
  <c r="R31" i="3" s="1"/>
  <c r="R614" i="3" s="1"/>
  <c r="Q7" i="3"/>
  <c r="Q42" i="3" s="1"/>
  <c r="Q646" i="3" s="1"/>
  <c r="P7" i="3"/>
  <c r="O7" i="3"/>
  <c r="O43" i="3" s="1"/>
  <c r="O669" i="3" s="1"/>
  <c r="M7" i="3"/>
  <c r="M31" i="3" s="1"/>
  <c r="M614" i="3" s="1"/>
  <c r="L7" i="3"/>
  <c r="L14" i="3" s="1"/>
  <c r="K7" i="3"/>
  <c r="K32" i="3" s="1"/>
  <c r="K621" i="3" s="1"/>
  <c r="J7" i="3"/>
  <c r="J534" i="3" s="1"/>
  <c r="AB6" i="3"/>
  <c r="AB26" i="3" s="1"/>
  <c r="AA6" i="3"/>
  <c r="Z6" i="3"/>
  <c r="Y6" i="3"/>
  <c r="Y26" i="3" s="1"/>
  <c r="X6" i="3"/>
  <c r="W6" i="3"/>
  <c r="V6" i="3"/>
  <c r="V26" i="3" s="1"/>
  <c r="U6" i="3"/>
  <c r="T6" i="3"/>
  <c r="S6" i="3"/>
  <c r="S26" i="3" s="1"/>
  <c r="R6" i="3"/>
  <c r="Q6" i="3"/>
  <c r="P6" i="3"/>
  <c r="O6" i="3"/>
  <c r="N6" i="3"/>
  <c r="B21" i="3" s="1"/>
  <c r="B22" i="3" s="1"/>
  <c r="B23" i="3" s="1"/>
  <c r="B24" i="3" s="1"/>
  <c r="B25" i="3" s="1"/>
  <c r="M6" i="3"/>
  <c r="L6" i="3"/>
  <c r="K6" i="3"/>
  <c r="J6" i="3"/>
  <c r="G753" i="1"/>
  <c r="U756" i="1" s="1"/>
  <c r="G752" i="1"/>
  <c r="K733" i="1"/>
  <c r="L733" i="1"/>
  <c r="M733" i="1"/>
  <c r="O733" i="1"/>
  <c r="P733" i="1"/>
  <c r="Q733" i="1"/>
  <c r="R733" i="1"/>
  <c r="T733" i="1"/>
  <c r="U733" i="1"/>
  <c r="W733" i="1"/>
  <c r="X733" i="1"/>
  <c r="Z733" i="1"/>
  <c r="AA733" i="1"/>
  <c r="J733" i="1"/>
  <c r="J705" i="1"/>
  <c r="K705" i="1"/>
  <c r="L705" i="1"/>
  <c r="M705" i="1"/>
  <c r="O705" i="1"/>
  <c r="P705" i="1"/>
  <c r="Q705" i="1"/>
  <c r="R705" i="1"/>
  <c r="T705" i="1"/>
  <c r="U705" i="1"/>
  <c r="W705" i="1"/>
  <c r="X705" i="1"/>
  <c r="Z705" i="1"/>
  <c r="AA705" i="1"/>
  <c r="M756" i="3" l="1"/>
  <c r="J756" i="3"/>
  <c r="K756" i="3"/>
  <c r="N756" i="3"/>
  <c r="L756" i="3"/>
  <c r="O756" i="3"/>
  <c r="P756" i="3"/>
  <c r="R756" i="3"/>
  <c r="Q756" i="3"/>
  <c r="N756" i="1"/>
  <c r="K756" i="1"/>
  <c r="J756" i="1"/>
  <c r="L756" i="1"/>
  <c r="M756" i="1"/>
  <c r="P756" i="1"/>
  <c r="S756" i="1"/>
  <c r="R756" i="1"/>
  <c r="T756" i="1"/>
  <c r="O756" i="1"/>
  <c r="Q756" i="1"/>
  <c r="V756" i="1"/>
  <c r="X755" i="1"/>
  <c r="W755" i="1"/>
  <c r="W756" i="1" s="1"/>
  <c r="S756" i="3"/>
  <c r="U755" i="3"/>
  <c r="T755" i="3"/>
  <c r="T756" i="3" s="1"/>
  <c r="U456" i="3"/>
  <c r="Y550" i="3"/>
  <c r="R11" i="3"/>
  <c r="Q30" i="3"/>
  <c r="Q585" i="3" s="1"/>
  <c r="W32" i="3"/>
  <c r="W621" i="3" s="1"/>
  <c r="X42" i="3"/>
  <c r="X646" i="3" s="1"/>
  <c r="M14" i="3"/>
  <c r="R30" i="3"/>
  <c r="R585" i="3" s="1"/>
  <c r="X32" i="3"/>
  <c r="X621" i="3" s="1"/>
  <c r="W43" i="3"/>
  <c r="W669" i="3" s="1"/>
  <c r="M32" i="3"/>
  <c r="M621" i="3" s="1"/>
  <c r="R42" i="3"/>
  <c r="R646" i="3" s="1"/>
  <c r="L11" i="3"/>
  <c r="W11" i="3"/>
  <c r="Q14" i="3"/>
  <c r="M11" i="3"/>
  <c r="X11" i="3"/>
  <c r="R14" i="3"/>
  <c r="L30" i="3"/>
  <c r="L585" i="3" s="1"/>
  <c r="W30" i="3"/>
  <c r="W585" i="3" s="1"/>
  <c r="Q32" i="3"/>
  <c r="Q621" i="3" s="1"/>
  <c r="L43" i="3"/>
  <c r="L669" i="3" s="1"/>
  <c r="Q11" i="3"/>
  <c r="W14" i="3"/>
  <c r="M30" i="3"/>
  <c r="M585" i="3" s="1"/>
  <c r="R32" i="3"/>
  <c r="R621" i="3" s="1"/>
  <c r="M42" i="3"/>
  <c r="M646" i="3" s="1"/>
  <c r="Q43" i="3"/>
  <c r="Q669" i="3" s="1"/>
  <c r="J522" i="3"/>
  <c r="J526" i="3" s="1"/>
  <c r="Y524" i="3"/>
  <c r="AB114" i="3"/>
  <c r="Y61" i="3"/>
  <c r="V63" i="3"/>
  <c r="Y71" i="3"/>
  <c r="V73" i="3"/>
  <c r="AB73" i="3"/>
  <c r="Y63" i="3"/>
  <c r="Y90" i="3"/>
  <c r="AB497" i="3"/>
  <c r="AB729" i="3" s="1"/>
  <c r="Z729" i="3"/>
  <c r="AA381" i="3"/>
  <c r="V497" i="3"/>
  <c r="V729" i="3" s="1"/>
  <c r="V102" i="3"/>
  <c r="O498" i="3"/>
  <c r="Y497" i="3"/>
  <c r="Y729" i="3" s="1"/>
  <c r="X729" i="3"/>
  <c r="W498" i="3"/>
  <c r="V524" i="3"/>
  <c r="AB549" i="3"/>
  <c r="U321" i="3"/>
  <c r="Z416" i="3"/>
  <c r="R436" i="3"/>
  <c r="AA361" i="3"/>
  <c r="L361" i="3"/>
  <c r="X361" i="3"/>
  <c r="Y523" i="3"/>
  <c r="AB536" i="3"/>
  <c r="L237" i="3"/>
  <c r="L521" i="3" s="1"/>
  <c r="L522" i="3" s="1"/>
  <c r="L242" i="3"/>
  <c r="M242" i="3" s="1"/>
  <c r="L249" i="3"/>
  <c r="L547" i="3" s="1"/>
  <c r="L548" i="3" s="1"/>
  <c r="L254" i="3"/>
  <c r="AB523" i="3"/>
  <c r="S535" i="3"/>
  <c r="V535" i="3"/>
  <c r="Y549" i="3"/>
  <c r="V550" i="3"/>
  <c r="AB550" i="3"/>
  <c r="N549" i="3"/>
  <c r="S549" i="3"/>
  <c r="V549" i="3"/>
  <c r="J551" i="3"/>
  <c r="K551" i="3" s="1"/>
  <c r="J538" i="3"/>
  <c r="J539" i="3" s="1"/>
  <c r="J540" i="3" s="1"/>
  <c r="J541" i="3" s="1"/>
  <c r="J542" i="3" s="1"/>
  <c r="Y535" i="3"/>
  <c r="N536" i="3"/>
  <c r="S536" i="3"/>
  <c r="V536" i="3"/>
  <c r="AA498" i="3"/>
  <c r="AB496" i="3"/>
  <c r="AB728" i="3" s="1"/>
  <c r="R498" i="3"/>
  <c r="K500" i="3"/>
  <c r="AB501" i="3"/>
  <c r="AB730" i="3" s="1"/>
  <c r="N497" i="3"/>
  <c r="N729" i="3" s="1"/>
  <c r="S497" i="3"/>
  <c r="S729" i="3" s="1"/>
  <c r="J498" i="3"/>
  <c r="J495" i="3" s="1"/>
  <c r="Y501" i="3"/>
  <c r="Y730" i="3" s="1"/>
  <c r="K498" i="3"/>
  <c r="Z498" i="3"/>
  <c r="O416" i="3"/>
  <c r="AA436" i="3"/>
  <c r="J436" i="3"/>
  <c r="J437" i="3" s="1"/>
  <c r="T436" i="3"/>
  <c r="R456" i="3"/>
  <c r="O456" i="3"/>
  <c r="X456" i="3"/>
  <c r="L456" i="3"/>
  <c r="W456" i="3"/>
  <c r="W416" i="3"/>
  <c r="L436" i="3"/>
  <c r="X436" i="3"/>
  <c r="J456" i="3"/>
  <c r="J457" i="3" s="1"/>
  <c r="Z456" i="3"/>
  <c r="P456" i="3"/>
  <c r="K416" i="3"/>
  <c r="AA416" i="3"/>
  <c r="P436" i="3"/>
  <c r="K456" i="3"/>
  <c r="AA456" i="3"/>
  <c r="T456" i="3"/>
  <c r="AA341" i="3"/>
  <c r="Q341" i="3"/>
  <c r="P361" i="3"/>
  <c r="Z361" i="3"/>
  <c r="R361" i="3"/>
  <c r="J361" i="3"/>
  <c r="J362" i="3" s="1"/>
  <c r="J364" i="3" s="1"/>
  <c r="J366" i="3" s="1"/>
  <c r="N366" i="3" s="1"/>
  <c r="T361" i="3"/>
  <c r="V158" i="3"/>
  <c r="V276" i="3" s="1"/>
  <c r="S158" i="3"/>
  <c r="S276" i="3" s="1"/>
  <c r="Y158" i="3"/>
  <c r="Y276" i="3" s="1"/>
  <c r="N158" i="3"/>
  <c r="N276" i="3" s="1"/>
  <c r="Y114" i="3"/>
  <c r="AA116" i="3"/>
  <c r="AA631" i="3" s="1"/>
  <c r="U116" i="3"/>
  <c r="U631" i="3" s="1"/>
  <c r="V114" i="3"/>
  <c r="P116" i="3"/>
  <c r="P631" i="3" s="1"/>
  <c r="S114" i="3"/>
  <c r="L116" i="3"/>
  <c r="L631" i="3" s="1"/>
  <c r="K116" i="3"/>
  <c r="K631" i="3" s="1"/>
  <c r="N114" i="3"/>
  <c r="AB102" i="3"/>
  <c r="Q116" i="3"/>
  <c r="Q631" i="3" s="1"/>
  <c r="S102" i="3"/>
  <c r="N102" i="3"/>
  <c r="M116" i="3"/>
  <c r="M631" i="3" s="1"/>
  <c r="R116" i="3"/>
  <c r="R631" i="3" s="1"/>
  <c r="X116" i="3"/>
  <c r="X631" i="3" s="1"/>
  <c r="J116" i="3"/>
  <c r="J631" i="3" s="1"/>
  <c r="O116" i="3"/>
  <c r="T116" i="3"/>
  <c r="T631" i="3" s="1"/>
  <c r="Y102" i="3"/>
  <c r="AB90" i="3"/>
  <c r="AB71" i="3"/>
  <c r="V90" i="3"/>
  <c r="J78" i="3"/>
  <c r="N73" i="3"/>
  <c r="V61" i="3"/>
  <c r="AB61" i="3"/>
  <c r="O68" i="3"/>
  <c r="AA68" i="3"/>
  <c r="AA264" i="3" s="1"/>
  <c r="S73" i="3"/>
  <c r="R68" i="3"/>
  <c r="R264" i="3" s="1"/>
  <c r="J68" i="3"/>
  <c r="J264" i="3" s="1"/>
  <c r="W68" i="3"/>
  <c r="W264" i="3" s="1"/>
  <c r="N71" i="3"/>
  <c r="S71" i="3"/>
  <c r="V71" i="3"/>
  <c r="K68" i="3"/>
  <c r="K264" i="3" s="1"/>
  <c r="Z68" i="3"/>
  <c r="Z264" i="3" s="1"/>
  <c r="Y73" i="3"/>
  <c r="N63" i="3"/>
  <c r="S63" i="3"/>
  <c r="N61" i="3"/>
  <c r="S61" i="3"/>
  <c r="AB63" i="3"/>
  <c r="X26" i="3"/>
  <c r="W26" i="3"/>
  <c r="T26" i="3"/>
  <c r="U26" i="3"/>
  <c r="M131" i="3"/>
  <c r="P139" i="3"/>
  <c r="P123" i="3"/>
  <c r="N127" i="3"/>
  <c r="O127" i="3" s="1"/>
  <c r="U602" i="3"/>
  <c r="P26" i="3"/>
  <c r="O26" i="3"/>
  <c r="R26" i="3"/>
  <c r="Q26" i="3"/>
  <c r="AA263" i="3"/>
  <c r="U264" i="3"/>
  <c r="AA26" i="3"/>
  <c r="Z26" i="3"/>
  <c r="Q602" i="3"/>
  <c r="M135" i="3"/>
  <c r="M602" i="3"/>
  <c r="J12" i="3"/>
  <c r="O12" i="3"/>
  <c r="T12" i="3"/>
  <c r="Z12" i="3"/>
  <c r="J16" i="3"/>
  <c r="J575" i="3" s="1"/>
  <c r="O16" i="3"/>
  <c r="O575" i="3" s="1"/>
  <c r="T16" i="3"/>
  <c r="T575" i="3" s="1"/>
  <c r="Z16" i="3"/>
  <c r="Z575" i="3" s="1"/>
  <c r="J29" i="3"/>
  <c r="J660" i="3" s="1"/>
  <c r="O29" i="3"/>
  <c r="T29" i="3"/>
  <c r="Z29" i="3"/>
  <c r="J31" i="3"/>
  <c r="J614" i="3" s="1"/>
  <c r="O31" i="3"/>
  <c r="O614" i="3" s="1"/>
  <c r="T31" i="3"/>
  <c r="T614" i="3" s="1"/>
  <c r="Z31" i="3"/>
  <c r="Z614" i="3" s="1"/>
  <c r="K43" i="3"/>
  <c r="K669" i="3" s="1"/>
  <c r="P43" i="3"/>
  <c r="P669" i="3" s="1"/>
  <c r="U43" i="3"/>
  <c r="U669" i="3" s="1"/>
  <c r="AA43" i="3"/>
  <c r="AA669" i="3" s="1"/>
  <c r="L58" i="3"/>
  <c r="P58" i="3"/>
  <c r="T58" i="3"/>
  <c r="X58" i="3"/>
  <c r="J658" i="3"/>
  <c r="J683" i="3"/>
  <c r="J581" i="3"/>
  <c r="N90" i="3"/>
  <c r="J685" i="3"/>
  <c r="J600" i="3"/>
  <c r="L602" i="3"/>
  <c r="P602" i="3"/>
  <c r="T602" i="3"/>
  <c r="J268" i="3"/>
  <c r="J560" i="3" s="1"/>
  <c r="K12" i="3"/>
  <c r="P12" i="3"/>
  <c r="U12" i="3"/>
  <c r="AA12" i="3"/>
  <c r="K16" i="3"/>
  <c r="K575" i="3" s="1"/>
  <c r="P16" i="3"/>
  <c r="P575" i="3" s="1"/>
  <c r="U16" i="3"/>
  <c r="U575" i="3" s="1"/>
  <c r="AA16" i="3"/>
  <c r="AA575" i="3" s="1"/>
  <c r="N26" i="3"/>
  <c r="K29" i="3"/>
  <c r="P29" i="3"/>
  <c r="U29" i="3"/>
  <c r="AA29" i="3"/>
  <c r="K31" i="3"/>
  <c r="K614" i="3" s="1"/>
  <c r="P31" i="3"/>
  <c r="P614" i="3" s="1"/>
  <c r="U31" i="3"/>
  <c r="U614" i="3" s="1"/>
  <c r="AA31" i="3"/>
  <c r="AA614" i="3" s="1"/>
  <c r="J42" i="3"/>
  <c r="J646" i="3" s="1"/>
  <c r="O42" i="3"/>
  <c r="O646" i="3" s="1"/>
  <c r="T42" i="3"/>
  <c r="T646" i="3" s="1"/>
  <c r="Z42" i="3"/>
  <c r="Z646" i="3" s="1"/>
  <c r="M58" i="3"/>
  <c r="Q58" i="3"/>
  <c r="U58" i="3"/>
  <c r="S90" i="3"/>
  <c r="Z116" i="3"/>
  <c r="J601" i="3"/>
  <c r="Z602" i="3"/>
  <c r="M214" i="3"/>
  <c r="N733" i="3"/>
  <c r="N705" i="3"/>
  <c r="AB733" i="3"/>
  <c r="AB705" i="3"/>
  <c r="J11" i="3"/>
  <c r="O11" i="3"/>
  <c r="T11" i="3"/>
  <c r="Z11" i="3"/>
  <c r="L12" i="3"/>
  <c r="Q12" i="3"/>
  <c r="W12" i="3"/>
  <c r="J14" i="3"/>
  <c r="O14" i="3"/>
  <c r="T14" i="3"/>
  <c r="Z14" i="3"/>
  <c r="L16" i="3"/>
  <c r="L575" i="3" s="1"/>
  <c r="Q16" i="3"/>
  <c r="Q575" i="3" s="1"/>
  <c r="W16" i="3"/>
  <c r="W575" i="3" s="1"/>
  <c r="L29" i="3"/>
  <c r="Q29" i="3"/>
  <c r="W29" i="3"/>
  <c r="J30" i="3"/>
  <c r="J585" i="3" s="1"/>
  <c r="J589" i="3" s="1"/>
  <c r="O30" i="3"/>
  <c r="O585" i="3" s="1"/>
  <c r="T30" i="3"/>
  <c r="T585" i="3" s="1"/>
  <c r="Z30" i="3"/>
  <c r="Z585" i="3" s="1"/>
  <c r="L31" i="3"/>
  <c r="L614" i="3" s="1"/>
  <c r="Q31" i="3"/>
  <c r="Q614" i="3" s="1"/>
  <c r="W31" i="3"/>
  <c r="W614" i="3" s="1"/>
  <c r="J32" i="3"/>
  <c r="J621" i="3" s="1"/>
  <c r="O32" i="3"/>
  <c r="O621" i="3" s="1"/>
  <c r="T32" i="3"/>
  <c r="T621" i="3" s="1"/>
  <c r="Z32" i="3"/>
  <c r="Z621" i="3" s="1"/>
  <c r="K42" i="3"/>
  <c r="K646" i="3" s="1"/>
  <c r="P42" i="3"/>
  <c r="P646" i="3" s="1"/>
  <c r="U42" i="3"/>
  <c r="U646" i="3" s="1"/>
  <c r="AA42" i="3"/>
  <c r="AA646" i="3" s="1"/>
  <c r="M43" i="3"/>
  <c r="M669" i="3" s="1"/>
  <c r="R43" i="3"/>
  <c r="R669" i="3" s="1"/>
  <c r="X43" i="3"/>
  <c r="X669" i="3" s="1"/>
  <c r="J58" i="3"/>
  <c r="J122" i="3" s="1"/>
  <c r="R58" i="3"/>
  <c r="Z58" i="3"/>
  <c r="L68" i="3"/>
  <c r="P68" i="3"/>
  <c r="T68" i="3"/>
  <c r="X68" i="3"/>
  <c r="W116" i="3"/>
  <c r="J602" i="3"/>
  <c r="R602" i="3"/>
  <c r="W602" i="3"/>
  <c r="AA602" i="3"/>
  <c r="N216" i="3"/>
  <c r="K11" i="3"/>
  <c r="P11" i="3"/>
  <c r="U11" i="3"/>
  <c r="AA11" i="3"/>
  <c r="M12" i="3"/>
  <c r="R12" i="3"/>
  <c r="X12" i="3"/>
  <c r="K14" i="3"/>
  <c r="P14" i="3"/>
  <c r="U14" i="3"/>
  <c r="AA14" i="3"/>
  <c r="M16" i="3"/>
  <c r="M575" i="3" s="1"/>
  <c r="R16" i="3"/>
  <c r="R575" i="3" s="1"/>
  <c r="X16" i="3"/>
  <c r="X575" i="3" s="1"/>
  <c r="M29" i="3"/>
  <c r="R29" i="3"/>
  <c r="X29" i="3"/>
  <c r="K30" i="3"/>
  <c r="K585" i="3" s="1"/>
  <c r="P30" i="3"/>
  <c r="P585" i="3" s="1"/>
  <c r="U30" i="3"/>
  <c r="U585" i="3" s="1"/>
  <c r="AA30" i="3"/>
  <c r="AA585" i="3" s="1"/>
  <c r="X31" i="3"/>
  <c r="X614" i="3" s="1"/>
  <c r="P32" i="3"/>
  <c r="P621" i="3" s="1"/>
  <c r="L42" i="3"/>
  <c r="L646" i="3" s="1"/>
  <c r="J43" i="3"/>
  <c r="J669" i="3" s="1"/>
  <c r="T43" i="3"/>
  <c r="T669" i="3" s="1"/>
  <c r="K58" i="3"/>
  <c r="O58" i="3"/>
  <c r="W58" i="3"/>
  <c r="M68" i="3"/>
  <c r="Q68" i="3"/>
  <c r="J582" i="3"/>
  <c r="K602" i="3"/>
  <c r="O602" i="3"/>
  <c r="X602" i="3"/>
  <c r="AB158" i="3"/>
  <c r="AB276" i="3" s="1"/>
  <c r="M215" i="3"/>
  <c r="V733" i="3"/>
  <c r="V705" i="3"/>
  <c r="S733" i="3"/>
  <c r="S705" i="3"/>
  <c r="K522" i="3"/>
  <c r="K534" i="3"/>
  <c r="K548" i="3"/>
  <c r="J321" i="3"/>
  <c r="R321" i="3"/>
  <c r="Z321" i="3"/>
  <c r="K341" i="3"/>
  <c r="K381" i="3"/>
  <c r="K321" i="3"/>
  <c r="O321" i="3"/>
  <c r="W321" i="3"/>
  <c r="AA321" i="3"/>
  <c r="Z341" i="3"/>
  <c r="R341" i="3"/>
  <c r="J341" i="3"/>
  <c r="X341" i="3"/>
  <c r="T341" i="3"/>
  <c r="P341" i="3"/>
  <c r="L341" i="3"/>
  <c r="M341" i="3"/>
  <c r="U341" i="3"/>
  <c r="X381" i="3"/>
  <c r="T381" i="3"/>
  <c r="P381" i="3"/>
  <c r="L381" i="3"/>
  <c r="Z381" i="3"/>
  <c r="R381" i="3"/>
  <c r="J381" i="3"/>
  <c r="M381" i="3"/>
  <c r="U381" i="3"/>
  <c r="Y733" i="3"/>
  <c r="Y705" i="3"/>
  <c r="L321" i="3"/>
  <c r="P321" i="3"/>
  <c r="T321" i="3"/>
  <c r="X321" i="3"/>
  <c r="O341" i="3"/>
  <c r="W341" i="3"/>
  <c r="J363" i="3"/>
  <c r="O381" i="3"/>
  <c r="W381" i="3"/>
  <c r="M321" i="3"/>
  <c r="Q321" i="3"/>
  <c r="Q381" i="3"/>
  <c r="M361" i="3"/>
  <c r="Q361" i="3"/>
  <c r="U361" i="3"/>
  <c r="L416" i="3"/>
  <c r="P416" i="3"/>
  <c r="T416" i="3"/>
  <c r="X416" i="3"/>
  <c r="M436" i="3"/>
  <c r="Q436" i="3"/>
  <c r="U436" i="3"/>
  <c r="M416" i="3"/>
  <c r="Q416" i="3"/>
  <c r="U416" i="3"/>
  <c r="Z436" i="3"/>
  <c r="AA476" i="3"/>
  <c r="W476" i="3"/>
  <c r="O476" i="3"/>
  <c r="K476" i="3"/>
  <c r="Z476" i="3"/>
  <c r="AB476" i="3" s="1"/>
  <c r="R476" i="3"/>
  <c r="J476" i="3"/>
  <c r="Q476" i="3"/>
  <c r="U476" i="3"/>
  <c r="M476" i="3"/>
  <c r="T476" i="3"/>
  <c r="L476" i="3"/>
  <c r="P476" i="3"/>
  <c r="K361" i="3"/>
  <c r="O361" i="3"/>
  <c r="W361" i="3"/>
  <c r="J416" i="3"/>
  <c r="R416" i="3"/>
  <c r="K436" i="3"/>
  <c r="O436" i="3"/>
  <c r="W436" i="3"/>
  <c r="X476" i="3"/>
  <c r="M456" i="3"/>
  <c r="Q456" i="3"/>
  <c r="L498" i="3"/>
  <c r="Q498" i="3"/>
  <c r="N523" i="3"/>
  <c r="S523" i="3"/>
  <c r="V523" i="3"/>
  <c r="N524" i="3"/>
  <c r="M498" i="3"/>
  <c r="X498" i="3"/>
  <c r="L730" i="3"/>
  <c r="M500" i="3"/>
  <c r="S524" i="3"/>
  <c r="N550" i="3"/>
  <c r="T498" i="3"/>
  <c r="V496" i="3"/>
  <c r="V728" i="3" s="1"/>
  <c r="Y496" i="3"/>
  <c r="Y728" i="3" s="1"/>
  <c r="L500" i="3"/>
  <c r="K525" i="3"/>
  <c r="S550" i="3"/>
  <c r="P498" i="3"/>
  <c r="U498" i="3"/>
  <c r="T730" i="3"/>
  <c r="V501" i="3"/>
  <c r="V730" i="3" s="1"/>
  <c r="AB524" i="3"/>
  <c r="J548" i="3"/>
  <c r="AB535" i="3"/>
  <c r="K537" i="3"/>
  <c r="N535" i="3"/>
  <c r="Y536" i="3"/>
  <c r="N496" i="3"/>
  <c r="N728" i="3" s="1"/>
  <c r="N501" i="3"/>
  <c r="S496" i="3"/>
  <c r="S728" i="3" s="1"/>
  <c r="J500" i="3"/>
  <c r="S501" i="3"/>
  <c r="S730" i="3" s="1"/>
  <c r="Y361" i="3" l="1"/>
  <c r="X756" i="1"/>
  <c r="Y755" i="1"/>
  <c r="V755" i="3"/>
  <c r="U756" i="3"/>
  <c r="V456" i="3"/>
  <c r="J369" i="3"/>
  <c r="J373" i="3" s="1"/>
  <c r="N373" i="3" s="1"/>
  <c r="M249" i="3"/>
  <c r="N249" i="3" s="1"/>
  <c r="K362" i="3"/>
  <c r="L362" i="3" s="1"/>
  <c r="J370" i="3"/>
  <c r="J367" i="3" s="1"/>
  <c r="O59" i="3"/>
  <c r="P69" i="3"/>
  <c r="V361" i="3"/>
  <c r="Q69" i="3"/>
  <c r="Y498" i="3"/>
  <c r="AB416" i="3"/>
  <c r="AB381" i="3"/>
  <c r="AA262" i="3"/>
  <c r="AA713" i="3" s="1"/>
  <c r="S498" i="3"/>
  <c r="L533" i="3"/>
  <c r="L534" i="3" s="1"/>
  <c r="M237" i="3"/>
  <c r="M521" i="3" s="1"/>
  <c r="M522" i="3" s="1"/>
  <c r="AB498" i="3"/>
  <c r="AB341" i="3"/>
  <c r="AB361" i="3"/>
  <c r="AA303" i="3"/>
  <c r="Y456" i="3"/>
  <c r="S361" i="3"/>
  <c r="Y436" i="3"/>
  <c r="AA398" i="3"/>
  <c r="AA604" i="3" s="1"/>
  <c r="AB436" i="3"/>
  <c r="M254" i="3"/>
  <c r="L559" i="3"/>
  <c r="J552" i="3"/>
  <c r="J553" i="3" s="1"/>
  <c r="J554" i="3" s="1"/>
  <c r="J555" i="3" s="1"/>
  <c r="M495" i="3"/>
  <c r="K495" i="3"/>
  <c r="K503" i="3" s="1"/>
  <c r="L495" i="3"/>
  <c r="L503" i="3" s="1"/>
  <c r="S456" i="3"/>
  <c r="V436" i="3"/>
  <c r="AB456" i="3"/>
  <c r="N456" i="3"/>
  <c r="N436" i="3"/>
  <c r="L303" i="3"/>
  <c r="L603" i="3" s="1"/>
  <c r="AB602" i="3"/>
  <c r="V116" i="3"/>
  <c r="V631" i="3" s="1"/>
  <c r="V632" i="3" s="1"/>
  <c r="S116" i="3"/>
  <c r="S631" i="3" s="1"/>
  <c r="S632" i="3" s="1"/>
  <c r="O631" i="3"/>
  <c r="N116" i="3"/>
  <c r="N631" i="3" s="1"/>
  <c r="N632" i="3" s="1"/>
  <c r="O264" i="3"/>
  <c r="O69" i="3"/>
  <c r="U69" i="3"/>
  <c r="T69" i="3"/>
  <c r="W59" i="3"/>
  <c r="Z59" i="3"/>
  <c r="T59" i="3"/>
  <c r="R69" i="3"/>
  <c r="J69" i="3"/>
  <c r="AA69" i="3"/>
  <c r="Y68" i="3"/>
  <c r="Y264" i="3" s="1"/>
  <c r="W69" i="3"/>
  <c r="AB68" i="3"/>
  <c r="AB264" i="3" s="1"/>
  <c r="K69" i="3"/>
  <c r="S68" i="3"/>
  <c r="S264" i="3" s="1"/>
  <c r="S416" i="3"/>
  <c r="M398" i="3"/>
  <c r="M604" i="3" s="1"/>
  <c r="K398" i="3"/>
  <c r="K604" i="3" s="1"/>
  <c r="Y341" i="3"/>
  <c r="P303" i="3"/>
  <c r="P603" i="3" s="1"/>
  <c r="S602" i="3"/>
  <c r="R398" i="3"/>
  <c r="R604" i="3" s="1"/>
  <c r="K364" i="3"/>
  <c r="J691" i="3"/>
  <c r="J716" i="3"/>
  <c r="J663" i="3"/>
  <c r="S436" i="3"/>
  <c r="N476" i="3"/>
  <c r="J477" i="3"/>
  <c r="S476" i="3"/>
  <c r="X398" i="3"/>
  <c r="X604" i="3" s="1"/>
  <c r="M303" i="3"/>
  <c r="S381" i="3"/>
  <c r="N381" i="3"/>
  <c r="J382" i="3"/>
  <c r="N361" i="3"/>
  <c r="O263" i="3"/>
  <c r="S58" i="3"/>
  <c r="R596" i="3"/>
  <c r="R605" i="3"/>
  <c r="K95" i="3"/>
  <c r="K86" i="3"/>
  <c r="K107" i="3"/>
  <c r="K98" i="3"/>
  <c r="K89" i="3"/>
  <c r="K110" i="3"/>
  <c r="K101" i="3"/>
  <c r="K113" i="3"/>
  <c r="K83" i="3"/>
  <c r="AA596" i="3"/>
  <c r="AA605" i="3"/>
  <c r="L26" i="3"/>
  <c r="K26" i="3"/>
  <c r="J26" i="3"/>
  <c r="M26" i="3"/>
  <c r="K148" i="3"/>
  <c r="K146" i="3"/>
  <c r="K144" i="3"/>
  <c r="K128" i="3"/>
  <c r="K140" i="3"/>
  <c r="K124" i="3"/>
  <c r="K147" i="3"/>
  <c r="K145" i="3"/>
  <c r="K136" i="3"/>
  <c r="K132" i="3"/>
  <c r="X59" i="3"/>
  <c r="X263" i="3"/>
  <c r="O605" i="3"/>
  <c r="O596" i="3"/>
  <c r="K538" i="3"/>
  <c r="Z500" i="3"/>
  <c r="V500" i="3"/>
  <c r="R500" i="3"/>
  <c r="N500" i="3"/>
  <c r="N730" i="3"/>
  <c r="Y500" i="3"/>
  <c r="U500" i="3"/>
  <c r="Q500" i="3"/>
  <c r="W500" i="3"/>
  <c r="O500" i="3"/>
  <c r="AB500" i="3"/>
  <c r="T500" i="3"/>
  <c r="AA500" i="3"/>
  <c r="S500" i="3"/>
  <c r="X500" i="3"/>
  <c r="P500" i="3"/>
  <c r="V476" i="3"/>
  <c r="U398" i="3"/>
  <c r="U604" i="3" s="1"/>
  <c r="J439" i="3"/>
  <c r="K437" i="3"/>
  <c r="J438" i="3"/>
  <c r="X303" i="3"/>
  <c r="Y416" i="3"/>
  <c r="S321" i="3"/>
  <c r="O303" i="3"/>
  <c r="J322" i="3"/>
  <c r="J303" i="3"/>
  <c r="N321" i="3"/>
  <c r="X264" i="3"/>
  <c r="X69" i="3"/>
  <c r="Z263" i="3"/>
  <c r="Z262" i="3" s="1"/>
  <c r="AB58" i="3"/>
  <c r="L537" i="3"/>
  <c r="J503" i="3"/>
  <c r="Y476" i="3"/>
  <c r="Q398" i="3"/>
  <c r="Q604" i="3" s="1"/>
  <c r="V416" i="3"/>
  <c r="T398" i="3"/>
  <c r="T303" i="3"/>
  <c r="V321" i="3"/>
  <c r="W398" i="3"/>
  <c r="V381" i="3"/>
  <c r="V341" i="3"/>
  <c r="K303" i="3"/>
  <c r="M533" i="3"/>
  <c r="M534" i="3" s="1"/>
  <c r="N242" i="3"/>
  <c r="Z69" i="3"/>
  <c r="Q264" i="3"/>
  <c r="K263" i="3"/>
  <c r="K262" i="3" s="1"/>
  <c r="K59" i="3"/>
  <c r="M605" i="3"/>
  <c r="M596" i="3"/>
  <c r="T264" i="3"/>
  <c r="V68" i="3"/>
  <c r="R263" i="3"/>
  <c r="R262" i="3" s="1"/>
  <c r="R59" i="3"/>
  <c r="W596" i="3"/>
  <c r="W605" i="3"/>
  <c r="N214" i="3"/>
  <c r="U263" i="3"/>
  <c r="U262" i="3" s="1"/>
  <c r="U59" i="3"/>
  <c r="U605" i="3"/>
  <c r="U596" i="3"/>
  <c r="J563" i="3"/>
  <c r="V58" i="3"/>
  <c r="T263" i="3"/>
  <c r="J605" i="3"/>
  <c r="J596" i="3"/>
  <c r="J644" i="3"/>
  <c r="J655" i="3"/>
  <c r="P127" i="3"/>
  <c r="N131" i="3"/>
  <c r="O131" i="3" s="1"/>
  <c r="J527" i="3"/>
  <c r="Z398" i="3"/>
  <c r="Z303" i="3"/>
  <c r="AB321" i="3"/>
  <c r="U303" i="3"/>
  <c r="M69" i="3"/>
  <c r="M264" i="3"/>
  <c r="O216" i="3"/>
  <c r="P264" i="3"/>
  <c r="J263" i="3"/>
  <c r="J262" i="3" s="1"/>
  <c r="J138" i="3"/>
  <c r="J134" i="3"/>
  <c r="N58" i="3"/>
  <c r="N59" i="3" s="1"/>
  <c r="J130" i="3"/>
  <c r="J59" i="3"/>
  <c r="J126" i="3"/>
  <c r="Q605" i="3"/>
  <c r="Q596" i="3"/>
  <c r="Z631" i="3"/>
  <c r="AB116" i="3"/>
  <c r="AB631" i="3" s="1"/>
  <c r="AB632" i="3" s="1"/>
  <c r="Q263" i="3"/>
  <c r="Q59" i="3"/>
  <c r="P605" i="3"/>
  <c r="P596" i="3"/>
  <c r="V602" i="3"/>
  <c r="P59" i="3"/>
  <c r="P263" i="3"/>
  <c r="Z605" i="3"/>
  <c r="Z596" i="3"/>
  <c r="N135" i="3"/>
  <c r="O135" i="3" s="1"/>
  <c r="AA59" i="3"/>
  <c r="P398" i="3"/>
  <c r="P604" i="3" s="1"/>
  <c r="L525" i="3"/>
  <c r="V498" i="3"/>
  <c r="N416" i="3"/>
  <c r="J417" i="3"/>
  <c r="J398" i="3"/>
  <c r="L551" i="3"/>
  <c r="N498" i="3"/>
  <c r="L398" i="3"/>
  <c r="L604" i="3" s="1"/>
  <c r="O398" i="3"/>
  <c r="Q303" i="3"/>
  <c r="Y381" i="3"/>
  <c r="S341" i="3"/>
  <c r="K457" i="3"/>
  <c r="J459" i="3"/>
  <c r="J458" i="3"/>
  <c r="N341" i="3"/>
  <c r="J342" i="3"/>
  <c r="Y321" i="3"/>
  <c r="W303" i="3"/>
  <c r="R303" i="3"/>
  <c r="N215" i="3"/>
  <c r="J588" i="3"/>
  <c r="W263" i="3"/>
  <c r="W262" i="3" s="1"/>
  <c r="Y58" i="3"/>
  <c r="X605" i="3"/>
  <c r="X596" i="3"/>
  <c r="K155" i="3"/>
  <c r="K153" i="3"/>
  <c r="K156" i="3"/>
  <c r="K154" i="3"/>
  <c r="K152" i="3"/>
  <c r="Y602" i="3"/>
  <c r="N602" i="3"/>
  <c r="W631" i="3"/>
  <c r="Y116" i="3"/>
  <c r="Y631" i="3" s="1"/>
  <c r="Y632" i="3" s="1"/>
  <c r="L264" i="3"/>
  <c r="L69" i="3"/>
  <c r="L605" i="3"/>
  <c r="L596" i="3"/>
  <c r="M263" i="3"/>
  <c r="M59" i="3"/>
  <c r="K605" i="3"/>
  <c r="K596" i="3"/>
  <c r="J587" i="3"/>
  <c r="N68" i="3"/>
  <c r="L263" i="3"/>
  <c r="L59" i="3"/>
  <c r="T605" i="3"/>
  <c r="T596" i="3"/>
  <c r="Q123" i="3"/>
  <c r="Q139" i="3"/>
  <c r="M547" i="3" l="1"/>
  <c r="M548" i="3" s="1"/>
  <c r="Z755" i="1"/>
  <c r="Z756" i="1" s="1"/>
  <c r="Y756" i="1"/>
  <c r="AA755" i="1"/>
  <c r="W755" i="3"/>
  <c r="W756" i="3" s="1"/>
  <c r="V756" i="3"/>
  <c r="X755" i="3"/>
  <c r="K363" i="3"/>
  <c r="N237" i="3"/>
  <c r="N521" i="3" s="1"/>
  <c r="N522" i="3" s="1"/>
  <c r="N369" i="3"/>
  <c r="S59" i="3"/>
  <c r="J371" i="3"/>
  <c r="K369" i="3" s="1"/>
  <c r="AA653" i="3"/>
  <c r="O262" i="3"/>
  <c r="O679" i="3" s="1"/>
  <c r="AA679" i="3"/>
  <c r="AA595" i="3"/>
  <c r="AA597" i="3" s="1"/>
  <c r="AA642" i="3"/>
  <c r="AA628" i="3"/>
  <c r="AA288" i="3"/>
  <c r="AA746" i="3" s="1"/>
  <c r="M503" i="3"/>
  <c r="AA603" i="3"/>
  <c r="N254" i="3"/>
  <c r="M559" i="3"/>
  <c r="L288" i="3"/>
  <c r="L746" i="3" s="1"/>
  <c r="P262" i="3"/>
  <c r="P653" i="3" s="1"/>
  <c r="V59" i="3"/>
  <c r="T262" i="3"/>
  <c r="T595" i="3" s="1"/>
  <c r="T597" i="3" s="1"/>
  <c r="S69" i="3"/>
  <c r="M262" i="3"/>
  <c r="M280" i="3" s="1"/>
  <c r="M666" i="3" s="1"/>
  <c r="AB69" i="3"/>
  <c r="L262" i="3"/>
  <c r="L653" i="3" s="1"/>
  <c r="J690" i="3"/>
  <c r="J715" i="3"/>
  <c r="J662" i="3"/>
  <c r="M551" i="3"/>
  <c r="N263" i="3"/>
  <c r="U713" i="3"/>
  <c r="U679" i="3"/>
  <c r="U653" i="3"/>
  <c r="U628" i="3"/>
  <c r="U595" i="3"/>
  <c r="U597" i="3" s="1"/>
  <c r="U642" i="3"/>
  <c r="K150" i="3"/>
  <c r="K275" i="3" s="1"/>
  <c r="L152" i="3"/>
  <c r="O215" i="3"/>
  <c r="J461" i="3"/>
  <c r="J465" i="3"/>
  <c r="J462" i="3" s="1"/>
  <c r="J464" i="3"/>
  <c r="J604" i="3"/>
  <c r="N604" i="3" s="1"/>
  <c r="N398" i="3"/>
  <c r="J120" i="3"/>
  <c r="J273" i="3" s="1"/>
  <c r="J682" i="3" s="1"/>
  <c r="Z604" i="3"/>
  <c r="AB604" i="3" s="1"/>
  <c r="AB398" i="3"/>
  <c r="J509" i="3"/>
  <c r="R123" i="3"/>
  <c r="N264" i="3"/>
  <c r="N69" i="3"/>
  <c r="L154" i="3"/>
  <c r="M154" i="3" s="1"/>
  <c r="O154" i="3" s="1"/>
  <c r="W679" i="3"/>
  <c r="W713" i="3"/>
  <c r="W642" i="3"/>
  <c r="W653" i="3"/>
  <c r="W628" i="3"/>
  <c r="W595" i="3"/>
  <c r="W597" i="3" s="1"/>
  <c r="K342" i="3"/>
  <c r="J343" i="3"/>
  <c r="J344" i="3"/>
  <c r="K458" i="3"/>
  <c r="K459" i="3"/>
  <c r="L457" i="3"/>
  <c r="Z495" i="3"/>
  <c r="V495" i="3"/>
  <c r="R495" i="3"/>
  <c r="N495" i="3"/>
  <c r="Y495" i="3"/>
  <c r="U495" i="3"/>
  <c r="Q495" i="3"/>
  <c r="X495" i="3"/>
  <c r="P495" i="3"/>
  <c r="W495" i="3"/>
  <c r="O495" i="3"/>
  <c r="AB495" i="3"/>
  <c r="T495" i="3"/>
  <c r="AA495" i="3"/>
  <c r="S495" i="3"/>
  <c r="K417" i="3"/>
  <c r="J418" i="3"/>
  <c r="J419" i="3"/>
  <c r="Q262" i="3"/>
  <c r="P216" i="3"/>
  <c r="U603" i="3"/>
  <c r="U288" i="3"/>
  <c r="Q127" i="3"/>
  <c r="J564" i="3"/>
  <c r="V264" i="3"/>
  <c r="V69" i="3"/>
  <c r="K642" i="3"/>
  <c r="K713" i="3"/>
  <c r="K679" i="3"/>
  <c r="K653" i="3"/>
  <c r="K595" i="3"/>
  <c r="K597" i="3" s="1"/>
  <c r="K628" i="3"/>
  <c r="K281" i="3"/>
  <c r="K280" i="3"/>
  <c r="K282" i="3"/>
  <c r="K667" i="3" s="1"/>
  <c r="W604" i="3"/>
  <c r="Y604" i="3" s="1"/>
  <c r="Y398" i="3"/>
  <c r="Y69" i="3"/>
  <c r="J323" i="3"/>
  <c r="J324" i="3"/>
  <c r="K322" i="3"/>
  <c r="X603" i="3"/>
  <c r="X288" i="3"/>
  <c r="K539" i="3"/>
  <c r="K540" i="3" s="1"/>
  <c r="K541" i="3" s="1"/>
  <c r="X262" i="3"/>
  <c r="L145" i="3"/>
  <c r="M145" i="3" s="1"/>
  <c r="O145" i="3" s="1"/>
  <c r="K126" i="3"/>
  <c r="L128" i="3"/>
  <c r="L101" i="3"/>
  <c r="M101" i="3" s="1"/>
  <c r="O101" i="3" s="1"/>
  <c r="P101" i="3" s="1"/>
  <c r="Q101" i="3" s="1"/>
  <c r="R101" i="3" s="1"/>
  <c r="T101" i="3" s="1"/>
  <c r="U101" i="3" s="1"/>
  <c r="W101" i="3" s="1"/>
  <c r="X101" i="3" s="1"/>
  <c r="Z101" i="3" s="1"/>
  <c r="AA101" i="3" s="1"/>
  <c r="L107" i="3"/>
  <c r="K104" i="3"/>
  <c r="J383" i="3"/>
  <c r="K382" i="3"/>
  <c r="J384" i="3"/>
  <c r="L364" i="3"/>
  <c r="L363" i="3"/>
  <c r="M362" i="3"/>
  <c r="J684" i="3"/>
  <c r="J659" i="3"/>
  <c r="J590" i="3"/>
  <c r="J648" i="3" s="1"/>
  <c r="L156" i="3"/>
  <c r="M156" i="3" s="1"/>
  <c r="O156" i="3" s="1"/>
  <c r="R603" i="3"/>
  <c r="R288" i="3"/>
  <c r="M525" i="3"/>
  <c r="J679" i="3"/>
  <c r="J653" i="3"/>
  <c r="J642" i="3"/>
  <c r="J628" i="3"/>
  <c r="J595" i="3"/>
  <c r="J597" i="3" s="1"/>
  <c r="J713" i="3"/>
  <c r="J282" i="3"/>
  <c r="J667" i="3" s="1"/>
  <c r="J281" i="3"/>
  <c r="J280" i="3"/>
  <c r="V263" i="3"/>
  <c r="K603" i="3"/>
  <c r="K288" i="3"/>
  <c r="M537" i="3"/>
  <c r="Z713" i="3"/>
  <c r="Z679" i="3"/>
  <c r="Z653" i="3"/>
  <c r="Z642" i="3"/>
  <c r="Z628" i="3"/>
  <c r="Z595" i="3"/>
  <c r="Z597" i="3" s="1"/>
  <c r="O603" i="3"/>
  <c r="S303" i="3"/>
  <c r="O288" i="3"/>
  <c r="L147" i="3"/>
  <c r="M147" i="3" s="1"/>
  <c r="O147" i="3" s="1"/>
  <c r="K142" i="3"/>
  <c r="K274" i="3" s="1"/>
  <c r="L144" i="3"/>
  <c r="L110" i="3"/>
  <c r="M110" i="3" s="1"/>
  <c r="O110" i="3" s="1"/>
  <c r="P110" i="3" s="1"/>
  <c r="Q110" i="3" s="1"/>
  <c r="R110" i="3" s="1"/>
  <c r="T110" i="3" s="1"/>
  <c r="U110" i="3" s="1"/>
  <c r="W110" i="3" s="1"/>
  <c r="X110" i="3" s="1"/>
  <c r="Z110" i="3" s="1"/>
  <c r="AA110" i="3" s="1"/>
  <c r="L86" i="3"/>
  <c r="M86" i="3" s="1"/>
  <c r="O86" i="3" s="1"/>
  <c r="P86" i="3" s="1"/>
  <c r="Q86" i="3" s="1"/>
  <c r="R86" i="3" s="1"/>
  <c r="T86" i="3" s="1"/>
  <c r="U86" i="3" s="1"/>
  <c r="W86" i="3" s="1"/>
  <c r="X86" i="3" s="1"/>
  <c r="Z86" i="3" s="1"/>
  <c r="AA86" i="3" s="1"/>
  <c r="R139" i="3"/>
  <c r="L153" i="3"/>
  <c r="M153" i="3" s="1"/>
  <c r="O153" i="3" s="1"/>
  <c r="Y263" i="3"/>
  <c r="Y262" i="3" s="1"/>
  <c r="Y59" i="3"/>
  <c r="W603" i="3"/>
  <c r="Y303" i="3"/>
  <c r="W288" i="3"/>
  <c r="O604" i="3"/>
  <c r="S604" i="3" s="1"/>
  <c r="S398" i="3"/>
  <c r="J732" i="3"/>
  <c r="P135" i="3"/>
  <c r="Z603" i="3"/>
  <c r="AB303" i="3"/>
  <c r="Z288" i="3"/>
  <c r="P288" i="3"/>
  <c r="J528" i="3"/>
  <c r="J529" i="3" s="1"/>
  <c r="P131" i="3"/>
  <c r="O214" i="3"/>
  <c r="T603" i="3"/>
  <c r="V303" i="3"/>
  <c r="T288" i="3"/>
  <c r="L437" i="3"/>
  <c r="K438" i="3"/>
  <c r="K439" i="3"/>
  <c r="L132" i="3"/>
  <c r="K130" i="3"/>
  <c r="L124" i="3"/>
  <c r="K122" i="3"/>
  <c r="L146" i="3"/>
  <c r="M146" i="3" s="1"/>
  <c r="O146" i="3" s="1"/>
  <c r="L83" i="3"/>
  <c r="K80" i="3"/>
  <c r="L89" i="3"/>
  <c r="M89" i="3" s="1"/>
  <c r="O89" i="3" s="1"/>
  <c r="P89" i="3" s="1"/>
  <c r="Q89" i="3" s="1"/>
  <c r="R89" i="3" s="1"/>
  <c r="T89" i="3" s="1"/>
  <c r="U89" i="3" s="1"/>
  <c r="W89" i="3" s="1"/>
  <c r="X89" i="3" s="1"/>
  <c r="Z89" i="3" s="1"/>
  <c r="AA89" i="3" s="1"/>
  <c r="L95" i="3"/>
  <c r="K92" i="3"/>
  <c r="S263" i="3"/>
  <c r="S262" i="3" s="1"/>
  <c r="J479" i="3"/>
  <c r="K477" i="3"/>
  <c r="J478" i="3"/>
  <c r="K366" i="3"/>
  <c r="K370" i="3"/>
  <c r="Q603" i="3"/>
  <c r="Q288" i="3"/>
  <c r="L155" i="3"/>
  <c r="M155" i="3" s="1"/>
  <c r="O155" i="3" s="1"/>
  <c r="N547" i="3"/>
  <c r="N548" i="3" s="1"/>
  <c r="O249" i="3"/>
  <c r="R713" i="3"/>
  <c r="R653" i="3"/>
  <c r="R642" i="3"/>
  <c r="R628" i="3"/>
  <c r="R679" i="3"/>
  <c r="R595" i="3"/>
  <c r="R597" i="3" s="1"/>
  <c r="N533" i="3"/>
  <c r="N534" i="3" s="1"/>
  <c r="O242" i="3"/>
  <c r="T604" i="3"/>
  <c r="V604" i="3" s="1"/>
  <c r="V398" i="3"/>
  <c r="AB263" i="3"/>
  <c r="AB262" i="3" s="1"/>
  <c r="AB59" i="3"/>
  <c r="J603" i="3"/>
  <c r="N303" i="3"/>
  <c r="J288" i="3"/>
  <c r="J441" i="3"/>
  <c r="J445" i="3"/>
  <c r="J442" i="3" s="1"/>
  <c r="J444" i="3"/>
  <c r="K134" i="3"/>
  <c r="L136" i="3"/>
  <c r="L140" i="3"/>
  <c r="K138" i="3"/>
  <c r="L148" i="3"/>
  <c r="M148" i="3" s="1"/>
  <c r="O148" i="3" s="1"/>
  <c r="L113" i="3"/>
  <c r="M113" i="3" s="1"/>
  <c r="O113" i="3" s="1"/>
  <c r="P113" i="3" s="1"/>
  <c r="Q113" i="3" s="1"/>
  <c r="R113" i="3" s="1"/>
  <c r="T113" i="3" s="1"/>
  <c r="U113" i="3" s="1"/>
  <c r="W113" i="3" s="1"/>
  <c r="X113" i="3" s="1"/>
  <c r="Z113" i="3" s="1"/>
  <c r="AA113" i="3" s="1"/>
  <c r="L98" i="3"/>
  <c r="M98" i="3" s="1"/>
  <c r="O98" i="3" s="1"/>
  <c r="P98" i="3" s="1"/>
  <c r="Q98" i="3" s="1"/>
  <c r="R98" i="3" s="1"/>
  <c r="T98" i="3" s="1"/>
  <c r="U98" i="3" s="1"/>
  <c r="W98" i="3" s="1"/>
  <c r="X98" i="3" s="1"/>
  <c r="Z98" i="3" s="1"/>
  <c r="AA98" i="3" s="1"/>
  <c r="O595" i="3"/>
  <c r="O597" i="3" s="1"/>
  <c r="M603" i="3"/>
  <c r="M288" i="3"/>
  <c r="K552" i="3"/>
  <c r="J556" i="3"/>
  <c r="O237" i="3" l="1"/>
  <c r="AB755" i="1"/>
  <c r="AB756" i="1" s="1"/>
  <c r="AA756" i="1"/>
  <c r="X756" i="3"/>
  <c r="Y755" i="3"/>
  <c r="AB603" i="3"/>
  <c r="L713" i="3"/>
  <c r="O653" i="3"/>
  <c r="J374" i="3"/>
  <c r="O642" i="3"/>
  <c r="O713" i="3"/>
  <c r="AA723" i="3"/>
  <c r="O282" i="3"/>
  <c r="O667" i="3" s="1"/>
  <c r="O628" i="3"/>
  <c r="M642" i="3"/>
  <c r="M281" i="3"/>
  <c r="M643" i="3" s="1"/>
  <c r="M282" i="3"/>
  <c r="M667" i="3" s="1"/>
  <c r="P642" i="3"/>
  <c r="P679" i="3"/>
  <c r="AB628" i="3"/>
  <c r="AB629" i="3" s="1"/>
  <c r="T628" i="3"/>
  <c r="V628" i="3" s="1"/>
  <c r="V629" i="3" s="1"/>
  <c r="P713" i="3"/>
  <c r="P595" i="3"/>
  <c r="P597" i="3" s="1"/>
  <c r="P628" i="3"/>
  <c r="M653" i="3"/>
  <c r="N653" i="3" s="1"/>
  <c r="M713" i="3"/>
  <c r="K373" i="3"/>
  <c r="L723" i="3"/>
  <c r="K371" i="3"/>
  <c r="L369" i="3" s="1"/>
  <c r="O254" i="3"/>
  <c r="N559" i="3"/>
  <c r="V603" i="3"/>
  <c r="T713" i="3"/>
  <c r="M628" i="3"/>
  <c r="M595" i="3"/>
  <c r="M597" i="3" s="1"/>
  <c r="M679" i="3"/>
  <c r="L679" i="3"/>
  <c r="T642" i="3"/>
  <c r="V642" i="3" s="1"/>
  <c r="T653" i="3"/>
  <c r="V653" i="3" s="1"/>
  <c r="T679" i="3"/>
  <c r="L280" i="3"/>
  <c r="L666" i="3" s="1"/>
  <c r="L642" i="3"/>
  <c r="L628" i="3"/>
  <c r="J734" i="3"/>
  <c r="L281" i="3"/>
  <c r="L654" i="3" s="1"/>
  <c r="L595" i="3"/>
  <c r="L597" i="3" s="1"/>
  <c r="L282" i="3"/>
  <c r="L667" i="3" s="1"/>
  <c r="V262" i="3"/>
  <c r="V679" i="3" s="1"/>
  <c r="Y603" i="3"/>
  <c r="N154" i="3"/>
  <c r="N156" i="3"/>
  <c r="N155" i="3"/>
  <c r="N153" i="3"/>
  <c r="N147" i="3"/>
  <c r="N145" i="3"/>
  <c r="N98" i="3"/>
  <c r="S98" i="3" s="1"/>
  <c r="V98" i="3" s="1"/>
  <c r="Y98" i="3" s="1"/>
  <c r="AB98" i="3" s="1"/>
  <c r="M136" i="3"/>
  <c r="L134" i="3"/>
  <c r="J446" i="3"/>
  <c r="K444" i="3" s="1"/>
  <c r="N444" i="3"/>
  <c r="J746" i="3"/>
  <c r="J723" i="3"/>
  <c r="N288" i="3"/>
  <c r="AB713" i="3"/>
  <c r="AB679" i="3"/>
  <c r="AB595" i="3"/>
  <c r="AB597" i="3" s="1"/>
  <c r="O547" i="3"/>
  <c r="O548" i="3" s="1"/>
  <c r="P249" i="3"/>
  <c r="M83" i="3"/>
  <c r="L80" i="3"/>
  <c r="K120" i="3"/>
  <c r="K273" i="3" s="1"/>
  <c r="M132" i="3"/>
  <c r="N132" i="3" s="1"/>
  <c r="S132" i="3" s="1"/>
  <c r="V132" i="3" s="1"/>
  <c r="Y132" i="3" s="1"/>
  <c r="AB132" i="3" s="1"/>
  <c r="L130" i="3"/>
  <c r="L438" i="3"/>
  <c r="L439" i="3"/>
  <c r="M437" i="3"/>
  <c r="Q131" i="3"/>
  <c r="P153" i="3"/>
  <c r="Q153" i="3" s="1"/>
  <c r="R153" i="3" s="1"/>
  <c r="T153" i="3" s="1"/>
  <c r="N86" i="3"/>
  <c r="S86" i="3" s="1"/>
  <c r="V86" i="3" s="1"/>
  <c r="Y86" i="3" s="1"/>
  <c r="AB86" i="3" s="1"/>
  <c r="K660" i="3"/>
  <c r="K685" i="3"/>
  <c r="K600" i="3"/>
  <c r="O746" i="3"/>
  <c r="O723" i="3"/>
  <c r="S288" i="3"/>
  <c r="J654" i="3"/>
  <c r="J652" i="3" s="1"/>
  <c r="J671" i="3" s="1"/>
  <c r="J643" i="3"/>
  <c r="J645" i="3" s="1"/>
  <c r="J647" i="3" s="1"/>
  <c r="J649" i="3" s="1"/>
  <c r="N525" i="3"/>
  <c r="M363" i="3"/>
  <c r="N363" i="3" s="1"/>
  <c r="N362" i="3"/>
  <c r="O362" i="3" s="1"/>
  <c r="M364" i="3"/>
  <c r="K384" i="3"/>
  <c r="K383" i="3"/>
  <c r="L382" i="3"/>
  <c r="M107" i="3"/>
  <c r="L104" i="3"/>
  <c r="L271" i="3" s="1"/>
  <c r="M128" i="3"/>
  <c r="L126" i="3"/>
  <c r="P145" i="3"/>
  <c r="Q145" i="3" s="1"/>
  <c r="R145" i="3" s="1"/>
  <c r="T145" i="3" s="1"/>
  <c r="J330" i="3"/>
  <c r="J329" i="3"/>
  <c r="J326" i="3"/>
  <c r="K643" i="3"/>
  <c r="K654" i="3"/>
  <c r="J565" i="3"/>
  <c r="J512" i="3" s="1"/>
  <c r="J511" i="3"/>
  <c r="U746" i="3"/>
  <c r="U723" i="3"/>
  <c r="K418" i="3"/>
  <c r="K419" i="3"/>
  <c r="L417" i="3"/>
  <c r="AB503" i="3"/>
  <c r="X503" i="3"/>
  <c r="N503" i="3"/>
  <c r="L458" i="3"/>
  <c r="L459" i="3"/>
  <c r="M457" i="3"/>
  <c r="P215" i="3"/>
  <c r="O281" i="3"/>
  <c r="K553" i="3"/>
  <c r="K554" i="3" s="1"/>
  <c r="K555" i="3" s="1"/>
  <c r="M746" i="3"/>
  <c r="M723" i="3"/>
  <c r="N113" i="3"/>
  <c r="S113" i="3" s="1"/>
  <c r="V113" i="3" s="1"/>
  <c r="Y113" i="3" s="1"/>
  <c r="AB113" i="3" s="1"/>
  <c r="Q746" i="3"/>
  <c r="Q723" i="3"/>
  <c r="K367" i="3"/>
  <c r="L477" i="3"/>
  <c r="K478" i="3"/>
  <c r="K479" i="3"/>
  <c r="S679" i="3"/>
  <c r="S713" i="3"/>
  <c r="S595" i="3"/>
  <c r="S597" i="3" s="1"/>
  <c r="N89" i="3"/>
  <c r="S89" i="3" s="1"/>
  <c r="V89" i="3" s="1"/>
  <c r="Y89" i="3" s="1"/>
  <c r="AB89" i="3" s="1"/>
  <c r="T723" i="3"/>
  <c r="T746" i="3"/>
  <c r="V288" i="3"/>
  <c r="K526" i="3"/>
  <c r="J530" i="3"/>
  <c r="J515" i="3" s="1"/>
  <c r="S139" i="3"/>
  <c r="T139" i="3" s="1"/>
  <c r="N110" i="3"/>
  <c r="S110" i="3" s="1"/>
  <c r="V110" i="3" s="1"/>
  <c r="Y110" i="3" s="1"/>
  <c r="AB110" i="3" s="1"/>
  <c r="AB642" i="3"/>
  <c r="N537" i="3"/>
  <c r="P156" i="3"/>
  <c r="Q156" i="3" s="1"/>
  <c r="R156" i="3" s="1"/>
  <c r="T156" i="3" s="1"/>
  <c r="N101" i="3"/>
  <c r="S101" i="3" s="1"/>
  <c r="V101" i="3" s="1"/>
  <c r="Y101" i="3" s="1"/>
  <c r="AB101" i="3" s="1"/>
  <c r="X713" i="3"/>
  <c r="X679" i="3"/>
  <c r="X653" i="3"/>
  <c r="Y653" i="3" s="1"/>
  <c r="X595" i="3"/>
  <c r="X597" i="3" s="1"/>
  <c r="X628" i="3"/>
  <c r="Y628" i="3" s="1"/>
  <c r="Y629" i="3" s="1"/>
  <c r="X642" i="3"/>
  <c r="Y642" i="3" s="1"/>
  <c r="X746" i="3"/>
  <c r="X723" i="3"/>
  <c r="J304" i="3"/>
  <c r="R127" i="3"/>
  <c r="S503" i="3"/>
  <c r="O503" i="3"/>
  <c r="Q503" i="3"/>
  <c r="R503" i="3"/>
  <c r="K461" i="3"/>
  <c r="K465" i="3"/>
  <c r="K462" i="3" s="1"/>
  <c r="K344" i="3"/>
  <c r="K343" i="3"/>
  <c r="L342" i="3"/>
  <c r="P154" i="3"/>
  <c r="Q154" i="3" s="1"/>
  <c r="R154" i="3" s="1"/>
  <c r="T154" i="3" s="1"/>
  <c r="J657" i="3"/>
  <c r="J599" i="3"/>
  <c r="J466" i="3"/>
  <c r="K464" i="3" s="1"/>
  <c r="N464" i="3"/>
  <c r="N551" i="3"/>
  <c r="P148" i="3"/>
  <c r="Q148" i="3" s="1"/>
  <c r="R148" i="3" s="1"/>
  <c r="T148" i="3" s="1"/>
  <c r="L138" i="3"/>
  <c r="M140" i="3"/>
  <c r="N603" i="3"/>
  <c r="J485" i="3"/>
  <c r="J481" i="3"/>
  <c r="J484" i="3"/>
  <c r="K270" i="3"/>
  <c r="P146" i="3"/>
  <c r="Q146" i="3" s="1"/>
  <c r="R146" i="3" s="1"/>
  <c r="T146" i="3" s="1"/>
  <c r="L122" i="3"/>
  <c r="M124" i="3"/>
  <c r="N124" i="3" s="1"/>
  <c r="S124" i="3" s="1"/>
  <c r="V124" i="3" s="1"/>
  <c r="Y124" i="3" s="1"/>
  <c r="AB124" i="3" s="1"/>
  <c r="K445" i="3"/>
  <c r="K442" i="3" s="1"/>
  <c r="K441" i="3"/>
  <c r="O280" i="3"/>
  <c r="P214" i="3"/>
  <c r="P746" i="3"/>
  <c r="P723" i="3"/>
  <c r="Q135" i="3"/>
  <c r="W746" i="3"/>
  <c r="W723" i="3"/>
  <c r="Y288" i="3"/>
  <c r="Y679" i="3"/>
  <c r="Y713" i="3"/>
  <c r="Y595" i="3"/>
  <c r="Y597" i="3" s="1"/>
  <c r="S603" i="3"/>
  <c r="AB653" i="3"/>
  <c r="L370" i="3"/>
  <c r="L367" i="3" s="1"/>
  <c r="L366" i="3"/>
  <c r="L373" i="3" s="1"/>
  <c r="Q216" i="3"/>
  <c r="P282" i="3"/>
  <c r="P667" i="3" s="1"/>
  <c r="Q713" i="3"/>
  <c r="Q679" i="3"/>
  <c r="Q653" i="3"/>
  <c r="Q628" i="3"/>
  <c r="Q642" i="3"/>
  <c r="Q595" i="3"/>
  <c r="Q597" i="3" s="1"/>
  <c r="J421" i="3"/>
  <c r="J424" i="3"/>
  <c r="J425" i="3"/>
  <c r="J422" i="3" s="1"/>
  <c r="AA503" i="3"/>
  <c r="W503" i="3"/>
  <c r="U503" i="3"/>
  <c r="V503" i="3"/>
  <c r="L150" i="3"/>
  <c r="L275" i="3" s="1"/>
  <c r="M152" i="3"/>
  <c r="N148" i="3"/>
  <c r="N441" i="3"/>
  <c r="J448" i="3"/>
  <c r="N448" i="3" s="1"/>
  <c r="O533" i="3"/>
  <c r="O534" i="3" s="1"/>
  <c r="P242" i="3"/>
  <c r="P155" i="3"/>
  <c r="Q155" i="3" s="1"/>
  <c r="R155" i="3" s="1"/>
  <c r="T155" i="3" s="1"/>
  <c r="M95" i="3"/>
  <c r="N95" i="3" s="1"/>
  <c r="S95" i="3" s="1"/>
  <c r="V95" i="3" s="1"/>
  <c r="Y95" i="3" s="1"/>
  <c r="AB95" i="3" s="1"/>
  <c r="L92" i="3"/>
  <c r="L270" i="3" s="1"/>
  <c r="K78" i="3"/>
  <c r="K269" i="3"/>
  <c r="N146" i="3"/>
  <c r="Z746" i="3"/>
  <c r="Z723" i="3"/>
  <c r="AB288" i="3"/>
  <c r="L142" i="3"/>
  <c r="L274" i="3" s="1"/>
  <c r="M144" i="3"/>
  <c r="N144" i="3" s="1"/>
  <c r="P147" i="3"/>
  <c r="Q147" i="3" s="1"/>
  <c r="R147" i="3" s="1"/>
  <c r="T147" i="3" s="1"/>
  <c r="K746" i="3"/>
  <c r="K723" i="3"/>
  <c r="J666" i="3"/>
  <c r="J283" i="3"/>
  <c r="J284" i="3" s="1"/>
  <c r="R746" i="3"/>
  <c r="R723" i="3"/>
  <c r="J389" i="3"/>
  <c r="J390" i="3"/>
  <c r="J387" i="3" s="1"/>
  <c r="J386" i="3"/>
  <c r="K271" i="3"/>
  <c r="L538" i="3"/>
  <c r="K542" i="3"/>
  <c r="K323" i="3"/>
  <c r="K324" i="3"/>
  <c r="L322" i="3"/>
  <c r="K666" i="3"/>
  <c r="K283" i="3"/>
  <c r="J399" i="3"/>
  <c r="T503" i="3"/>
  <c r="P503" i="3"/>
  <c r="Y503" i="3"/>
  <c r="Z503" i="3"/>
  <c r="J346" i="3"/>
  <c r="J349" i="3"/>
  <c r="J350" i="3"/>
  <c r="J347" i="3" s="1"/>
  <c r="S123" i="3"/>
  <c r="T123" i="3" s="1"/>
  <c r="N461" i="3"/>
  <c r="J468" i="3"/>
  <c r="N468" i="3" s="1"/>
  <c r="K601" i="3"/>
  <c r="N262" i="3"/>
  <c r="O521" i="3"/>
  <c r="O522" i="3" s="1"/>
  <c r="P237" i="3"/>
  <c r="S653" i="3" l="1"/>
  <c r="N642" i="3"/>
  <c r="AA755" i="3"/>
  <c r="Y756" i="3"/>
  <c r="Z755" i="3"/>
  <c r="Z756" i="3" s="1"/>
  <c r="K374" i="3"/>
  <c r="J449" i="3"/>
  <c r="Q629" i="3"/>
  <c r="M283" i="3"/>
  <c r="M654" i="3"/>
  <c r="N628" i="3"/>
  <c r="P254" i="3"/>
  <c r="O559" i="3"/>
  <c r="K466" i="3"/>
  <c r="L464" i="3" s="1"/>
  <c r="L371" i="3"/>
  <c r="M369" i="3" s="1"/>
  <c r="M629" i="3"/>
  <c r="L629" i="3"/>
  <c r="L643" i="3"/>
  <c r="V713" i="3"/>
  <c r="L283" i="3"/>
  <c r="L284" i="3" s="1"/>
  <c r="V595" i="3"/>
  <c r="V597" i="3" s="1"/>
  <c r="K304" i="3"/>
  <c r="J469" i="3"/>
  <c r="K446" i="3"/>
  <c r="L444" i="3" s="1"/>
  <c r="R629" i="3"/>
  <c r="J566" i="3"/>
  <c r="J567" i="3" s="1"/>
  <c r="J568" i="3" s="1"/>
  <c r="J516" i="3" s="1"/>
  <c r="J514" i="3" s="1"/>
  <c r="S154" i="3"/>
  <c r="L120" i="3"/>
  <c r="L273" i="3" s="1"/>
  <c r="L682" i="3" s="1"/>
  <c r="S148" i="3"/>
  <c r="S146" i="3"/>
  <c r="N142" i="3"/>
  <c r="N274" i="3" s="1"/>
  <c r="N685" i="3" s="1"/>
  <c r="L582" i="3"/>
  <c r="L588" i="3" s="1"/>
  <c r="L662" i="3" s="1"/>
  <c r="L508" i="3"/>
  <c r="L732" i="3" s="1"/>
  <c r="J310" i="3"/>
  <c r="R131" i="3"/>
  <c r="M80" i="3"/>
  <c r="O83" i="3"/>
  <c r="N746" i="3"/>
  <c r="N723" i="3"/>
  <c r="P521" i="3"/>
  <c r="P522" i="3" s="1"/>
  <c r="Q237" i="3"/>
  <c r="U155" i="3"/>
  <c r="W155" i="3" s="1"/>
  <c r="K582" i="3"/>
  <c r="K350" i="3"/>
  <c r="K347" i="3" s="1"/>
  <c r="K346" i="3"/>
  <c r="K399" i="3"/>
  <c r="O128" i="3"/>
  <c r="M126" i="3"/>
  <c r="N126" i="3" s="1"/>
  <c r="N128" i="3"/>
  <c r="S128" i="3" s="1"/>
  <c r="V128" i="3" s="1"/>
  <c r="Y128" i="3" s="1"/>
  <c r="AB128" i="3" s="1"/>
  <c r="J351" i="3"/>
  <c r="K349" i="3" s="1"/>
  <c r="N349" i="3"/>
  <c r="K330" i="3"/>
  <c r="K326" i="3"/>
  <c r="L539" i="3"/>
  <c r="L540" i="3" s="1"/>
  <c r="L541" i="3" s="1"/>
  <c r="N386" i="3"/>
  <c r="J393" i="3"/>
  <c r="N393" i="3" s="1"/>
  <c r="S147" i="3"/>
  <c r="AB746" i="3"/>
  <c r="AB723" i="3"/>
  <c r="O95" i="3"/>
  <c r="M92" i="3"/>
  <c r="M270" i="3" s="1"/>
  <c r="P533" i="3"/>
  <c r="P534" i="3" s="1"/>
  <c r="Q242" i="3"/>
  <c r="K448" i="3"/>
  <c r="U146" i="3"/>
  <c r="W146" i="3" s="1"/>
  <c r="J486" i="3"/>
  <c r="K484" i="3" s="1"/>
  <c r="N484" i="3"/>
  <c r="O140" i="3"/>
  <c r="M138" i="3"/>
  <c r="N138" i="3" s="1"/>
  <c r="S642" i="3"/>
  <c r="O551" i="3"/>
  <c r="J606" i="3"/>
  <c r="S156" i="3"/>
  <c r="O537" i="3"/>
  <c r="K527" i="3"/>
  <c r="K528" i="3" s="1"/>
  <c r="K529" i="3" s="1"/>
  <c r="L478" i="3"/>
  <c r="L479" i="3"/>
  <c r="M477" i="3"/>
  <c r="S628" i="3"/>
  <c r="M459" i="3"/>
  <c r="N457" i="3"/>
  <c r="O457" i="3" s="1"/>
  <c r="M458" i="3"/>
  <c r="N458" i="3" s="1"/>
  <c r="J718" i="3"/>
  <c r="J664" i="3"/>
  <c r="J333" i="3"/>
  <c r="J306" i="3"/>
  <c r="N326" i="3"/>
  <c r="S145" i="3"/>
  <c r="L583" i="3"/>
  <c r="L589" i="3" s="1"/>
  <c r="L691" i="3" s="1"/>
  <c r="K390" i="3"/>
  <c r="K387" i="3" s="1"/>
  <c r="K386" i="3"/>
  <c r="S153" i="3"/>
  <c r="M438" i="3"/>
  <c r="N438" i="3" s="1"/>
  <c r="M439" i="3"/>
  <c r="N437" i="3"/>
  <c r="O437" i="3" s="1"/>
  <c r="O132" i="3"/>
  <c r="M130" i="3"/>
  <c r="N130" i="3" s="1"/>
  <c r="L324" i="3"/>
  <c r="M322" i="3"/>
  <c r="L323" i="3"/>
  <c r="L660" i="3"/>
  <c r="L600" i="3"/>
  <c r="L685" i="3"/>
  <c r="L601" i="3"/>
  <c r="N713" i="3"/>
  <c r="N679" i="3"/>
  <c r="N595" i="3"/>
  <c r="N597" i="3" s="1"/>
  <c r="N282" i="3"/>
  <c r="N667" i="3" s="1"/>
  <c r="N281" i="3"/>
  <c r="N643" i="3" s="1"/>
  <c r="N280" i="3"/>
  <c r="N346" i="3"/>
  <c r="J353" i="3"/>
  <c r="N353" i="3" s="1"/>
  <c r="U147" i="3"/>
  <c r="W147" i="3" s="1"/>
  <c r="K683" i="3"/>
  <c r="K658" i="3"/>
  <c r="K581" i="3"/>
  <c r="K268" i="3"/>
  <c r="K560" i="3" s="1"/>
  <c r="N421" i="3"/>
  <c r="J428" i="3"/>
  <c r="J401" i="3"/>
  <c r="N401" i="3" s="1"/>
  <c r="Q282" i="3"/>
  <c r="Q667" i="3" s="1"/>
  <c r="R216" i="3"/>
  <c r="P280" i="3"/>
  <c r="Q214" i="3"/>
  <c r="J482" i="3"/>
  <c r="L343" i="3"/>
  <c r="M342" i="3"/>
  <c r="L344" i="3"/>
  <c r="K468" i="3"/>
  <c r="S127" i="3"/>
  <c r="T127" i="3" s="1"/>
  <c r="U156" i="3"/>
  <c r="W156" i="3" s="1"/>
  <c r="U139" i="3"/>
  <c r="V746" i="3"/>
  <c r="V723" i="3"/>
  <c r="N83" i="3"/>
  <c r="S83" i="3" s="1"/>
  <c r="V83" i="3" s="1"/>
  <c r="Y83" i="3" s="1"/>
  <c r="AB83" i="3" s="1"/>
  <c r="L552" i="3"/>
  <c r="K556" i="3"/>
  <c r="O654" i="3"/>
  <c r="O643" i="3"/>
  <c r="L465" i="3"/>
  <c r="L461" i="3"/>
  <c r="L418" i="3"/>
  <c r="L419" i="3"/>
  <c r="M417" i="3"/>
  <c r="J697" i="3"/>
  <c r="J331" i="3"/>
  <c r="J309" i="3"/>
  <c r="N329" i="3"/>
  <c r="U145" i="3"/>
  <c r="W145" i="3" s="1"/>
  <c r="O107" i="3"/>
  <c r="M104" i="3"/>
  <c r="N107" i="3"/>
  <c r="S107" i="3" s="1"/>
  <c r="V107" i="3" s="1"/>
  <c r="Y107" i="3" s="1"/>
  <c r="AB107" i="3" s="1"/>
  <c r="N364" i="3"/>
  <c r="M366" i="3"/>
  <c r="M370" i="3"/>
  <c r="N370" i="3" s="1"/>
  <c r="S746" i="3"/>
  <c r="S723" i="3"/>
  <c r="U153" i="3"/>
  <c r="W153" i="3" s="1"/>
  <c r="L445" i="3"/>
  <c r="L442" i="3" s="1"/>
  <c r="L441" i="3"/>
  <c r="K682" i="3"/>
  <c r="K599" i="3"/>
  <c r="K606" i="3" s="1"/>
  <c r="K608" i="3" s="1"/>
  <c r="K657" i="3"/>
  <c r="P547" i="3"/>
  <c r="P548" i="3" s="1"/>
  <c r="Q249" i="3"/>
  <c r="O136" i="3"/>
  <c r="M134" i="3"/>
  <c r="N134" i="3" s="1"/>
  <c r="N136" i="3"/>
  <c r="S136" i="3" s="1"/>
  <c r="V136" i="3" s="1"/>
  <c r="Y136" i="3" s="1"/>
  <c r="AB136" i="3" s="1"/>
  <c r="J745" i="3"/>
  <c r="J724" i="3"/>
  <c r="J725" i="3" s="1"/>
  <c r="J426" i="3"/>
  <c r="J404" i="3"/>
  <c r="N404" i="3" s="1"/>
  <c r="N424" i="3"/>
  <c r="K284" i="3"/>
  <c r="U123" i="3"/>
  <c r="K583" i="3"/>
  <c r="N389" i="3"/>
  <c r="J391" i="3"/>
  <c r="K389" i="3" s="1"/>
  <c r="O144" i="3"/>
  <c r="M142" i="3"/>
  <c r="M274" i="3" s="1"/>
  <c r="S155" i="3"/>
  <c r="O152" i="3"/>
  <c r="M150" i="3"/>
  <c r="M275" i="3" s="1"/>
  <c r="N152" i="3"/>
  <c r="N150" i="3" s="1"/>
  <c r="N275" i="3" s="1"/>
  <c r="J405" i="3"/>
  <c r="Y746" i="3"/>
  <c r="Y723" i="3"/>
  <c r="R135" i="3"/>
  <c r="O666" i="3"/>
  <c r="O283" i="3"/>
  <c r="O124" i="3"/>
  <c r="M122" i="3"/>
  <c r="N481" i="3"/>
  <c r="J488" i="3"/>
  <c r="N488" i="3" s="1"/>
  <c r="U148" i="3"/>
  <c r="W148" i="3" s="1"/>
  <c r="U154" i="3"/>
  <c r="W154" i="3" s="1"/>
  <c r="J289" i="3"/>
  <c r="K481" i="3"/>
  <c r="K485" i="3"/>
  <c r="P281" i="3"/>
  <c r="Q215" i="3"/>
  <c r="K425" i="3"/>
  <c r="K421" i="3"/>
  <c r="J327" i="3"/>
  <c r="M382" i="3"/>
  <c r="L383" i="3"/>
  <c r="L384" i="3"/>
  <c r="P362" i="3"/>
  <c r="O363" i="3"/>
  <c r="O364" i="3"/>
  <c r="O525" i="3"/>
  <c r="L269" i="3"/>
  <c r="L78" i="3"/>
  <c r="N140" i="3"/>
  <c r="S140" i="3" s="1"/>
  <c r="V140" i="3" s="1"/>
  <c r="Y140" i="3" s="1"/>
  <c r="AB140" i="3" s="1"/>
  <c r="AA756" i="3" l="1"/>
  <c r="AB755" i="3"/>
  <c r="AB756" i="3" s="1"/>
  <c r="O284" i="3"/>
  <c r="O745" i="3" s="1"/>
  <c r="S629" i="3"/>
  <c r="N629" i="3"/>
  <c r="M373" i="3"/>
  <c r="L374" i="3"/>
  <c r="K391" i="3"/>
  <c r="L389" i="3" s="1"/>
  <c r="K469" i="3"/>
  <c r="L468" i="3"/>
  <c r="Q254" i="3"/>
  <c r="P559" i="3"/>
  <c r="J489" i="3"/>
  <c r="K488" i="3"/>
  <c r="J354" i="3"/>
  <c r="K289" i="3"/>
  <c r="M284" i="3"/>
  <c r="M724" i="3" s="1"/>
  <c r="M725" i="3" s="1"/>
  <c r="L599" i="3"/>
  <c r="L606" i="3" s="1"/>
  <c r="L608" i="3" s="1"/>
  <c r="L657" i="3"/>
  <c r="M120" i="3"/>
  <c r="M273" i="3" s="1"/>
  <c r="M657" i="3" s="1"/>
  <c r="K351" i="3"/>
  <c r="L349" i="3" s="1"/>
  <c r="M371" i="3"/>
  <c r="N371" i="3" s="1"/>
  <c r="O369" i="3" s="1"/>
  <c r="S369" i="3" s="1"/>
  <c r="L448" i="3"/>
  <c r="L304" i="3"/>
  <c r="K310" i="3"/>
  <c r="K449" i="3"/>
  <c r="M367" i="3"/>
  <c r="N367" i="3" s="1"/>
  <c r="L716" i="3"/>
  <c r="L690" i="3"/>
  <c r="L715" i="3"/>
  <c r="L663" i="3"/>
  <c r="N92" i="3"/>
  <c r="N270" i="3" s="1"/>
  <c r="N660" i="3"/>
  <c r="V153" i="3"/>
  <c r="O370" i="3"/>
  <c r="O367" i="3" s="1"/>
  <c r="L386" i="3"/>
  <c r="L390" i="3"/>
  <c r="O142" i="3"/>
  <c r="O274" i="3" s="1"/>
  <c r="P144" i="3"/>
  <c r="X145" i="3"/>
  <c r="Z145" i="3" s="1"/>
  <c r="L425" i="3"/>
  <c r="L421" i="3"/>
  <c r="L553" i="3"/>
  <c r="L554" i="3" s="1"/>
  <c r="L555" i="3" s="1"/>
  <c r="V139" i="3"/>
  <c r="W139" i="3" s="1"/>
  <c r="K587" i="3"/>
  <c r="L683" i="3"/>
  <c r="L581" i="3"/>
  <c r="L587" i="3" s="1"/>
  <c r="L507" i="3"/>
  <c r="L658" i="3"/>
  <c r="L268" i="3"/>
  <c r="L560" i="3" s="1"/>
  <c r="O366" i="3"/>
  <c r="K401" i="3"/>
  <c r="Q281" i="3"/>
  <c r="R215" i="3"/>
  <c r="K482" i="3"/>
  <c r="M601" i="3"/>
  <c r="N601" i="3" s="1"/>
  <c r="V123" i="3"/>
  <c r="W123" i="3" s="1"/>
  <c r="K424" i="3"/>
  <c r="J406" i="3"/>
  <c r="M271" i="3"/>
  <c r="N104" i="3"/>
  <c r="N271" i="3" s="1"/>
  <c r="L399" i="3"/>
  <c r="L346" i="3"/>
  <c r="L350" i="3"/>
  <c r="N322" i="3"/>
  <c r="O322" i="3" s="1"/>
  <c r="M323" i="3"/>
  <c r="M324" i="3"/>
  <c r="P551" i="3"/>
  <c r="P140" i="3"/>
  <c r="O138" i="3"/>
  <c r="V146" i="3"/>
  <c r="L745" i="3"/>
  <c r="L724" i="3"/>
  <c r="L725" i="3" s="1"/>
  <c r="P95" i="3"/>
  <c r="O92" i="3"/>
  <c r="L446" i="3"/>
  <c r="M444" i="3" s="1"/>
  <c r="V155" i="3"/>
  <c r="N309" i="3"/>
  <c r="J294" i="3"/>
  <c r="N294" i="3" s="1"/>
  <c r="X156" i="3"/>
  <c r="Z156" i="3" s="1"/>
  <c r="M344" i="3"/>
  <c r="N342" i="3"/>
  <c r="O342" i="3" s="1"/>
  <c r="M343" i="3"/>
  <c r="N343" i="3" s="1"/>
  <c r="Q280" i="3"/>
  <c r="R214" i="3"/>
  <c r="R282" i="3"/>
  <c r="R667" i="3" s="1"/>
  <c r="S216" i="3"/>
  <c r="J408" i="3"/>
  <c r="N428" i="3"/>
  <c r="N666" i="3"/>
  <c r="N283" i="3"/>
  <c r="N284" i="3" s="1"/>
  <c r="L330" i="3"/>
  <c r="L326" i="3"/>
  <c r="P132" i="3"/>
  <c r="O130" i="3"/>
  <c r="K393" i="3"/>
  <c r="J291" i="3"/>
  <c r="N291" i="3" s="1"/>
  <c r="N306" i="3"/>
  <c r="O459" i="3"/>
  <c r="P457" i="3"/>
  <c r="O458" i="3"/>
  <c r="M478" i="3"/>
  <c r="N478" i="3" s="1"/>
  <c r="M479" i="3"/>
  <c r="N477" i="3"/>
  <c r="O477" i="3" s="1"/>
  <c r="Q533" i="3"/>
  <c r="Q534" i="3" s="1"/>
  <c r="R242" i="3"/>
  <c r="K327" i="3"/>
  <c r="K588" i="3"/>
  <c r="J394" i="3"/>
  <c r="S131" i="3"/>
  <c r="T131" i="3" s="1"/>
  <c r="J429" i="3"/>
  <c r="J334" i="3"/>
  <c r="J307" i="3"/>
  <c r="S135" i="3"/>
  <c r="T135" i="3" s="1"/>
  <c r="M384" i="3"/>
  <c r="N382" i="3"/>
  <c r="O382" i="3" s="1"/>
  <c r="M383" i="3"/>
  <c r="N383" i="3" s="1"/>
  <c r="K405" i="3"/>
  <c r="P654" i="3"/>
  <c r="P643" i="3"/>
  <c r="X154" i="3"/>
  <c r="Z154" i="3" s="1"/>
  <c r="X148" i="3"/>
  <c r="Z148" i="3" s="1"/>
  <c r="O150" i="3"/>
  <c r="O275" i="3" s="1"/>
  <c r="P152" i="3"/>
  <c r="K589" i="3"/>
  <c r="Q547" i="3"/>
  <c r="Q548" i="3" s="1"/>
  <c r="R249" i="3"/>
  <c r="P107" i="3"/>
  <c r="O104" i="3"/>
  <c r="L462" i="3"/>
  <c r="P525" i="3"/>
  <c r="P364" i="3"/>
  <c r="P363" i="3"/>
  <c r="Q362" i="3"/>
  <c r="K422" i="3"/>
  <c r="V154" i="3"/>
  <c r="V148" i="3"/>
  <c r="M685" i="3"/>
  <c r="M660" i="3"/>
  <c r="M600" i="3"/>
  <c r="N600" i="3" s="1"/>
  <c r="N122" i="3"/>
  <c r="N120" i="3" s="1"/>
  <c r="N273" i="3" s="1"/>
  <c r="X153" i="3"/>
  <c r="Z153" i="3" s="1"/>
  <c r="V145" i="3"/>
  <c r="K329" i="3"/>
  <c r="K333" i="3" s="1"/>
  <c r="J311" i="3"/>
  <c r="M419" i="3"/>
  <c r="N417" i="3"/>
  <c r="O417" i="3" s="1"/>
  <c r="M418" i="3"/>
  <c r="V156" i="3"/>
  <c r="U127" i="3"/>
  <c r="P666" i="3"/>
  <c r="P283" i="3"/>
  <c r="P284" i="3" s="1"/>
  <c r="K507" i="3"/>
  <c r="K563" i="3"/>
  <c r="V147" i="3"/>
  <c r="P437" i="3"/>
  <c r="O438" i="3"/>
  <c r="O439" i="3"/>
  <c r="N333" i="3"/>
  <c r="J313" i="3"/>
  <c r="M465" i="3"/>
  <c r="N465" i="3" s="1"/>
  <c r="N459" i="3"/>
  <c r="M461" i="3"/>
  <c r="L485" i="3"/>
  <c r="L481" i="3"/>
  <c r="P537" i="3"/>
  <c r="J608" i="3"/>
  <c r="K486" i="3"/>
  <c r="L484" i="3" s="1"/>
  <c r="K306" i="3"/>
  <c r="K353" i="3"/>
  <c r="K508" i="3"/>
  <c r="Q521" i="3"/>
  <c r="Q522" i="3" s="1"/>
  <c r="R237" i="3"/>
  <c r="P83" i="3"/>
  <c r="O80" i="3"/>
  <c r="J295" i="3"/>
  <c r="J744" i="3" s="1"/>
  <c r="J402" i="3"/>
  <c r="P124" i="3"/>
  <c r="O122" i="3"/>
  <c r="K724" i="3"/>
  <c r="K725" i="3" s="1"/>
  <c r="K745" i="3"/>
  <c r="P136" i="3"/>
  <c r="O134" i="3"/>
  <c r="L466" i="3"/>
  <c r="M464" i="3" s="1"/>
  <c r="X147" i="3"/>
  <c r="Z147" i="3" s="1"/>
  <c r="N439" i="3"/>
  <c r="M445" i="3"/>
  <c r="M442" i="3" s="1"/>
  <c r="M441" i="3"/>
  <c r="L526" i="3"/>
  <c r="K530" i="3"/>
  <c r="K515" i="3" s="1"/>
  <c r="X146" i="3"/>
  <c r="Z146" i="3" s="1"/>
  <c r="M582" i="3"/>
  <c r="M588" i="3" s="1"/>
  <c r="M690" i="3" s="1"/>
  <c r="M508" i="3"/>
  <c r="M732" i="3" s="1"/>
  <c r="M538" i="3"/>
  <c r="L542" i="3"/>
  <c r="P128" i="3"/>
  <c r="O126" i="3"/>
  <c r="X155" i="3"/>
  <c r="Z155" i="3" s="1"/>
  <c r="M269" i="3"/>
  <c r="M78" i="3"/>
  <c r="N80" i="3"/>
  <c r="O724" i="3" l="1"/>
  <c r="O725" i="3" s="1"/>
  <c r="K394" i="3"/>
  <c r="J409" i="3"/>
  <c r="J612" i="3" s="1"/>
  <c r="M466" i="3"/>
  <c r="N466" i="3" s="1"/>
  <c r="O464" i="3" s="1"/>
  <c r="M462" i="3"/>
  <c r="N462" i="3" s="1"/>
  <c r="L289" i="3"/>
  <c r="M374" i="3"/>
  <c r="N374" i="3" s="1"/>
  <c r="L488" i="3"/>
  <c r="M745" i="3"/>
  <c r="R254" i="3"/>
  <c r="Q559" i="3"/>
  <c r="M448" i="3"/>
  <c r="J296" i="3"/>
  <c r="K291" i="3"/>
  <c r="M468" i="3"/>
  <c r="K295" i="3"/>
  <c r="L449" i="3"/>
  <c r="L353" i="3"/>
  <c r="K354" i="3"/>
  <c r="M599" i="3"/>
  <c r="N599" i="3" s="1"/>
  <c r="M682" i="3"/>
  <c r="J314" i="3"/>
  <c r="L310" i="3"/>
  <c r="L391" i="3"/>
  <c r="M389" i="3" s="1"/>
  <c r="L393" i="3"/>
  <c r="Y146" i="3"/>
  <c r="Y154" i="3"/>
  <c r="Y148" i="3"/>
  <c r="N582" i="3"/>
  <c r="O465" i="3"/>
  <c r="O462" i="3" s="1"/>
  <c r="M552" i="3"/>
  <c r="L556" i="3"/>
  <c r="N442" i="3"/>
  <c r="Q128" i="3"/>
  <c r="P126" i="3"/>
  <c r="AA147" i="3"/>
  <c r="AB147" i="3" s="1"/>
  <c r="Q124" i="3"/>
  <c r="P122" i="3"/>
  <c r="P438" i="3"/>
  <c r="P439" i="3"/>
  <c r="Q437" i="3"/>
  <c r="P366" i="3"/>
  <c r="M390" i="3"/>
  <c r="M387" i="3" s="1"/>
  <c r="M386" i="3"/>
  <c r="N384" i="3"/>
  <c r="N479" i="3"/>
  <c r="M485" i="3"/>
  <c r="M482" i="3" s="1"/>
  <c r="M481" i="3"/>
  <c r="O461" i="3"/>
  <c r="S214" i="3"/>
  <c r="R280" i="3"/>
  <c r="M350" i="3"/>
  <c r="M347" i="3" s="1"/>
  <c r="M346" i="3"/>
  <c r="N344" i="3"/>
  <c r="Q140" i="3"/>
  <c r="P138" i="3"/>
  <c r="M330" i="3"/>
  <c r="M326" i="3"/>
  <c r="N324" i="3"/>
  <c r="X123" i="3"/>
  <c r="M662" i="3"/>
  <c r="R281" i="3"/>
  <c r="S215" i="3"/>
  <c r="L731" i="3"/>
  <c r="L734" i="3" s="1"/>
  <c r="L509" i="3"/>
  <c r="K684" i="3"/>
  <c r="K659" i="3"/>
  <c r="K590" i="3"/>
  <c r="L401" i="3"/>
  <c r="P142" i="3"/>
  <c r="P274" i="3" s="1"/>
  <c r="Q144" i="3"/>
  <c r="N445" i="3"/>
  <c r="O441" i="3" s="1"/>
  <c r="Y155" i="3"/>
  <c r="Y147" i="3"/>
  <c r="J747" i="3"/>
  <c r="J686" i="3"/>
  <c r="J681" i="3" s="1"/>
  <c r="J688" i="3" s="1"/>
  <c r="J693" i="3" s="1"/>
  <c r="J661" i="3"/>
  <c r="J656" i="3" s="1"/>
  <c r="J668" i="3" s="1"/>
  <c r="J670" i="3" s="1"/>
  <c r="K313" i="3"/>
  <c r="K731" i="3"/>
  <c r="K509" i="3"/>
  <c r="N418" i="3"/>
  <c r="M399" i="3"/>
  <c r="N399" i="3" s="1"/>
  <c r="K331" i="3"/>
  <c r="K334" i="3" s="1"/>
  <c r="K309" i="3"/>
  <c r="K402" i="3"/>
  <c r="Q107" i="3"/>
  <c r="P104" i="3"/>
  <c r="P271" i="3" s="1"/>
  <c r="O601" i="3"/>
  <c r="AA154" i="3"/>
  <c r="AB154" i="3" s="1"/>
  <c r="J292" i="3"/>
  <c r="N588" i="3"/>
  <c r="K715" i="3"/>
  <c r="K662" i="3"/>
  <c r="K690" i="3"/>
  <c r="R533" i="3"/>
  <c r="R534" i="3" s="1"/>
  <c r="S242" i="3"/>
  <c r="Q132" i="3"/>
  <c r="P130" i="3"/>
  <c r="J611" i="3"/>
  <c r="N408" i="3"/>
  <c r="Q666" i="3"/>
  <c r="Q283" i="3"/>
  <c r="Q284" i="3" s="1"/>
  <c r="AA156" i="3"/>
  <c r="AB156" i="3" s="1"/>
  <c r="M446" i="3"/>
  <c r="N446" i="3" s="1"/>
  <c r="O444" i="3" s="1"/>
  <c r="Q551" i="3"/>
  <c r="N323" i="3"/>
  <c r="M304" i="3"/>
  <c r="M715" i="3"/>
  <c r="Q643" i="3"/>
  <c r="Q654" i="3"/>
  <c r="S366" i="3"/>
  <c r="O373" i="3"/>
  <c r="S373" i="3" s="1"/>
  <c r="L684" i="3"/>
  <c r="L590" i="3"/>
  <c r="L648" i="3" s="1"/>
  <c r="L659" i="3"/>
  <c r="L405" i="3"/>
  <c r="O685" i="3"/>
  <c r="O660" i="3"/>
  <c r="O600" i="3"/>
  <c r="N682" i="3"/>
  <c r="N657" i="3"/>
  <c r="Q363" i="3"/>
  <c r="R362" i="3"/>
  <c r="Q364" i="3"/>
  <c r="Q525" i="3"/>
  <c r="K716" i="3"/>
  <c r="K663" i="3"/>
  <c r="K691" i="3"/>
  <c r="U131" i="3"/>
  <c r="L351" i="3"/>
  <c r="M349" i="3" s="1"/>
  <c r="L327" i="3"/>
  <c r="N745" i="3"/>
  <c r="N724" i="3"/>
  <c r="N725" i="3" s="1"/>
  <c r="S282" i="3"/>
  <c r="S667" i="3" s="1"/>
  <c r="T216" i="3"/>
  <c r="Y156" i="3"/>
  <c r="O270" i="3"/>
  <c r="O323" i="3"/>
  <c r="O324" i="3"/>
  <c r="P322" i="3"/>
  <c r="M583" i="3"/>
  <c r="K404" i="3"/>
  <c r="K426" i="3"/>
  <c r="K429" i="3" s="1"/>
  <c r="X139" i="3"/>
  <c r="AA145" i="3"/>
  <c r="AB145" i="3" s="1"/>
  <c r="P370" i="3"/>
  <c r="M683" i="3"/>
  <c r="M658" i="3"/>
  <c r="M581" i="3"/>
  <c r="M587" i="3" s="1"/>
  <c r="M268" i="3"/>
  <c r="M560" i="3" s="1"/>
  <c r="Q136" i="3"/>
  <c r="P134" i="3"/>
  <c r="R521" i="3"/>
  <c r="R522" i="3" s="1"/>
  <c r="S237" i="3"/>
  <c r="J298" i="3"/>
  <c r="N313" i="3"/>
  <c r="AA153" i="3"/>
  <c r="AB153" i="3" s="1"/>
  <c r="O271" i="3"/>
  <c r="P150" i="3"/>
  <c r="P275" i="3" s="1"/>
  <c r="Q152" i="3"/>
  <c r="U135" i="3"/>
  <c r="N269" i="3"/>
  <c r="N78" i="3"/>
  <c r="AA155" i="3"/>
  <c r="AB155" i="3" s="1"/>
  <c r="O269" i="3"/>
  <c r="O78" i="3"/>
  <c r="V127" i="3"/>
  <c r="W127" i="3" s="1"/>
  <c r="O418" i="3"/>
  <c r="O419" i="3"/>
  <c r="P417" i="3"/>
  <c r="M539" i="3"/>
  <c r="M540" i="3" s="1"/>
  <c r="N538" i="3"/>
  <c r="N539" i="3" s="1"/>
  <c r="AA146" i="3"/>
  <c r="AB146" i="3" s="1"/>
  <c r="L527" i="3"/>
  <c r="O120" i="3"/>
  <c r="O273" i="3" s="1"/>
  <c r="Q83" i="3"/>
  <c r="P80" i="3"/>
  <c r="K732" i="3"/>
  <c r="N508" i="3"/>
  <c r="N732" i="3" s="1"/>
  <c r="L486" i="3"/>
  <c r="M484" i="3" s="1"/>
  <c r="Q537" i="3"/>
  <c r="L482" i="3"/>
  <c r="L563" i="3"/>
  <c r="K564" i="3"/>
  <c r="P745" i="3"/>
  <c r="P724" i="3"/>
  <c r="P725" i="3" s="1"/>
  <c r="M425" i="3"/>
  <c r="M421" i="3"/>
  <c r="N419" i="3"/>
  <c r="Y153" i="3"/>
  <c r="L469" i="3"/>
  <c r="R547" i="3"/>
  <c r="R548" i="3" s="1"/>
  <c r="S249" i="3"/>
  <c r="AA148" i="3"/>
  <c r="AB148" i="3" s="1"/>
  <c r="O384" i="3"/>
  <c r="O383" i="3"/>
  <c r="P382" i="3"/>
  <c r="K307" i="3"/>
  <c r="P477" i="3"/>
  <c r="O478" i="3"/>
  <c r="O479" i="3"/>
  <c r="P458" i="3"/>
  <c r="Q457" i="3"/>
  <c r="P459" i="3"/>
  <c r="L306" i="3"/>
  <c r="O344" i="3"/>
  <c r="O343" i="3"/>
  <c r="P342" i="3"/>
  <c r="Q95" i="3"/>
  <c r="P92" i="3"/>
  <c r="P270" i="3" s="1"/>
  <c r="L347" i="3"/>
  <c r="K489" i="3"/>
  <c r="K428" i="3"/>
  <c r="K408" i="3" s="1"/>
  <c r="K611" i="3" s="1"/>
  <c r="L422" i="3"/>
  <c r="Y145" i="3"/>
  <c r="O371" i="3"/>
  <c r="P369" i="3" s="1"/>
  <c r="L387" i="3"/>
  <c r="K686" i="3" l="1"/>
  <c r="K744" i="3"/>
  <c r="K747" i="3" s="1"/>
  <c r="M405" i="3"/>
  <c r="N405" i="3" s="1"/>
  <c r="M469" i="3"/>
  <c r="N469" i="3" s="1"/>
  <c r="N350" i="3"/>
  <c r="O346" i="3" s="1"/>
  <c r="K661" i="3"/>
  <c r="M486" i="3"/>
  <c r="N486" i="3" s="1"/>
  <c r="O484" i="3" s="1"/>
  <c r="S484" i="3" s="1"/>
  <c r="K314" i="3"/>
  <c r="J299" i="3"/>
  <c r="J635" i="3" s="1"/>
  <c r="N390" i="3"/>
  <c r="O386" i="3" s="1"/>
  <c r="S254" i="3"/>
  <c r="R559" i="3"/>
  <c r="N425" i="3"/>
  <c r="O425" i="3" s="1"/>
  <c r="O422" i="3" s="1"/>
  <c r="L291" i="3"/>
  <c r="M422" i="3"/>
  <c r="M402" i="3" s="1"/>
  <c r="N402" i="3" s="1"/>
  <c r="M310" i="3"/>
  <c r="L354" i="3"/>
  <c r="M606" i="3"/>
  <c r="M608" i="3" s="1"/>
  <c r="N608" i="3" s="1"/>
  <c r="M351" i="3"/>
  <c r="N351" i="3" s="1"/>
  <c r="O349" i="3" s="1"/>
  <c r="M327" i="3"/>
  <c r="N327" i="3" s="1"/>
  <c r="K292" i="3"/>
  <c r="L394" i="3"/>
  <c r="P371" i="3"/>
  <c r="Q369" i="3" s="1"/>
  <c r="N387" i="3"/>
  <c r="N347" i="3"/>
  <c r="N482" i="3"/>
  <c r="N540" i="3"/>
  <c r="M541" i="3"/>
  <c r="P582" i="3"/>
  <c r="P588" i="3" s="1"/>
  <c r="P662" i="3" s="1"/>
  <c r="P508" i="3"/>
  <c r="P732" i="3" s="1"/>
  <c r="P461" i="3"/>
  <c r="S441" i="3"/>
  <c r="O448" i="3"/>
  <c r="S448" i="3" s="1"/>
  <c r="N683" i="3"/>
  <c r="N658" i="3"/>
  <c r="N268" i="3"/>
  <c r="N560" i="3" s="1"/>
  <c r="O583" i="3"/>
  <c r="R136" i="3"/>
  <c r="Q134" i="3"/>
  <c r="Y139" i="3"/>
  <c r="Z139" i="3" s="1"/>
  <c r="V131" i="3"/>
  <c r="W131" i="3" s="1"/>
  <c r="R364" i="3"/>
  <c r="R363" i="3"/>
  <c r="S363" i="3" s="1"/>
  <c r="S362" i="3"/>
  <c r="T362" i="3" s="1"/>
  <c r="R95" i="3"/>
  <c r="Q92" i="3"/>
  <c r="Q270" i="3" s="1"/>
  <c r="Q459" i="3"/>
  <c r="Q458" i="3"/>
  <c r="R457" i="3"/>
  <c r="P478" i="3"/>
  <c r="P479" i="3"/>
  <c r="Q477" i="3"/>
  <c r="L489" i="3"/>
  <c r="L295" i="3"/>
  <c r="L744" i="3" s="1"/>
  <c r="R152" i="3"/>
  <c r="Q150" i="3"/>
  <c r="Q275" i="3" s="1"/>
  <c r="S521" i="3"/>
  <c r="S522" i="3" s="1"/>
  <c r="T237" i="3"/>
  <c r="L424" i="3"/>
  <c r="K406" i="3"/>
  <c r="O304" i="3"/>
  <c r="U216" i="3"/>
  <c r="T282" i="3"/>
  <c r="T667" i="3" s="1"/>
  <c r="L307" i="3"/>
  <c r="J613" i="3"/>
  <c r="J615" i="3" s="1"/>
  <c r="J714" i="3" s="1"/>
  <c r="N611" i="3"/>
  <c r="N690" i="3"/>
  <c r="N715" i="3"/>
  <c r="N662" i="3"/>
  <c r="P583" i="3"/>
  <c r="P589" i="3" s="1"/>
  <c r="P663" i="3" s="1"/>
  <c r="N330" i="3"/>
  <c r="K648" i="3"/>
  <c r="M488" i="3"/>
  <c r="M393" i="3"/>
  <c r="P367" i="3"/>
  <c r="P120" i="3"/>
  <c r="P273" i="3" s="1"/>
  <c r="M449" i="3"/>
  <c r="N449" i="3" s="1"/>
  <c r="M553" i="3"/>
  <c r="M554" i="3" s="1"/>
  <c r="N552" i="3"/>
  <c r="N553" i="3" s="1"/>
  <c r="P343" i="3"/>
  <c r="Q342" i="3"/>
  <c r="P344" i="3"/>
  <c r="M401" i="3"/>
  <c r="R537" i="3"/>
  <c r="O682" i="3"/>
  <c r="O599" i="3"/>
  <c r="O657" i="3"/>
  <c r="P418" i="3"/>
  <c r="P419" i="3"/>
  <c r="Q417" i="3"/>
  <c r="X127" i="3"/>
  <c r="O683" i="3"/>
  <c r="O658" i="3"/>
  <c r="O581" i="3"/>
  <c r="O268" i="3"/>
  <c r="O560" i="3" s="1"/>
  <c r="P601" i="3"/>
  <c r="M684" i="3"/>
  <c r="M659" i="3"/>
  <c r="R551" i="3"/>
  <c r="Q745" i="3"/>
  <c r="Q724" i="3"/>
  <c r="Q725" i="3" s="1"/>
  <c r="R107" i="3"/>
  <c r="Q104" i="3"/>
  <c r="K294" i="3"/>
  <c r="K298" i="3"/>
  <c r="K634" i="3" s="1"/>
  <c r="O445" i="3"/>
  <c r="P445" i="3" s="1"/>
  <c r="P442" i="3" s="1"/>
  <c r="O374" i="3"/>
  <c r="R140" i="3"/>
  <c r="Q138" i="3"/>
  <c r="O468" i="3"/>
  <c r="S468" i="3" s="1"/>
  <c r="S461" i="3"/>
  <c r="Q438" i="3"/>
  <c r="Q439" i="3"/>
  <c r="R437" i="3"/>
  <c r="R124" i="3"/>
  <c r="Q122" i="3"/>
  <c r="R128" i="3"/>
  <c r="Q126" i="3"/>
  <c r="L402" i="3"/>
  <c r="K565" i="3"/>
  <c r="K512" i="3" s="1"/>
  <c r="K511" i="3"/>
  <c r="M589" i="3"/>
  <c r="M590" i="3" s="1"/>
  <c r="M648" i="3" s="1"/>
  <c r="N583" i="3"/>
  <c r="R525" i="3"/>
  <c r="N581" i="3"/>
  <c r="S547" i="3"/>
  <c r="S548" i="3" s="1"/>
  <c r="T249" i="3"/>
  <c r="P269" i="3"/>
  <c r="P78" i="3"/>
  <c r="L528" i="3"/>
  <c r="L529" i="3" s="1"/>
  <c r="O466" i="3"/>
  <c r="P464" i="3" s="1"/>
  <c r="S464" i="3"/>
  <c r="V135" i="3"/>
  <c r="W135" i="3" s="1"/>
  <c r="M507" i="3"/>
  <c r="P324" i="3"/>
  <c r="Q322" i="3"/>
  <c r="P323" i="3"/>
  <c r="O582" i="3"/>
  <c r="Q366" i="3"/>
  <c r="Q370" i="3"/>
  <c r="M391" i="3"/>
  <c r="N391" i="3" s="1"/>
  <c r="O389" i="3" s="1"/>
  <c r="N304" i="3"/>
  <c r="M289" i="3"/>
  <c r="N289" i="3" s="1"/>
  <c r="S444" i="3"/>
  <c r="R132" i="3"/>
  <c r="Q130" i="3"/>
  <c r="K311" i="3"/>
  <c r="L329" i="3"/>
  <c r="Q142" i="3"/>
  <c r="Q274" i="3" s="1"/>
  <c r="R144" i="3"/>
  <c r="K681" i="3"/>
  <c r="K688" i="3" s="1"/>
  <c r="K693" i="3" s="1"/>
  <c r="T215" i="3"/>
  <c r="S281" i="3"/>
  <c r="S643" i="3" s="1"/>
  <c r="Y123" i="3"/>
  <c r="Z123" i="3" s="1"/>
  <c r="M306" i="3"/>
  <c r="R666" i="3"/>
  <c r="R283" i="3"/>
  <c r="R284" i="3" s="1"/>
  <c r="N485" i="3"/>
  <c r="O481" i="3" s="1"/>
  <c r="Q382" i="3"/>
  <c r="P383" i="3"/>
  <c r="P384" i="3"/>
  <c r="M563" i="3"/>
  <c r="R83" i="3"/>
  <c r="Q80" i="3"/>
  <c r="O399" i="3"/>
  <c r="J634" i="3"/>
  <c r="N298" i="3"/>
  <c r="N634" i="3" s="1"/>
  <c r="S533" i="3"/>
  <c r="S534" i="3" s="1"/>
  <c r="T242" i="3"/>
  <c r="K409" i="3"/>
  <c r="K612" i="3" s="1"/>
  <c r="K613" i="3" s="1"/>
  <c r="K615" i="3" s="1"/>
  <c r="K734" i="3"/>
  <c r="J672" i="3"/>
  <c r="J673" i="3"/>
  <c r="K665" i="3" s="1"/>
  <c r="P685" i="3"/>
  <c r="P660" i="3"/>
  <c r="P600" i="3"/>
  <c r="N587" i="3"/>
  <c r="R654" i="3"/>
  <c r="R643" i="3"/>
  <c r="M353" i="3"/>
  <c r="S280" i="3"/>
  <c r="T214" i="3"/>
  <c r="P373" i="3"/>
  <c r="P465" i="3"/>
  <c r="P462" i="3" s="1"/>
  <c r="O390" i="3" l="1"/>
  <c r="O387" i="3" s="1"/>
  <c r="O350" i="3"/>
  <c r="P346" i="3" s="1"/>
  <c r="M295" i="3"/>
  <c r="J636" i="3"/>
  <c r="Q373" i="3"/>
  <c r="M489" i="3"/>
  <c r="N489" i="3" s="1"/>
  <c r="K296" i="3"/>
  <c r="N310" i="3"/>
  <c r="P374" i="3"/>
  <c r="O421" i="3"/>
  <c r="O401" i="3" s="1"/>
  <c r="S401" i="3" s="1"/>
  <c r="T254" i="3"/>
  <c r="S559" i="3"/>
  <c r="M291" i="3"/>
  <c r="N422" i="3"/>
  <c r="O469" i="3"/>
  <c r="O442" i="3"/>
  <c r="P425" i="3"/>
  <c r="P422" i="3" s="1"/>
  <c r="M354" i="3"/>
  <c r="N354" i="3" s="1"/>
  <c r="M307" i="3"/>
  <c r="N307" i="3" s="1"/>
  <c r="N606" i="3"/>
  <c r="P441" i="3"/>
  <c r="O446" i="3"/>
  <c r="P444" i="3" s="1"/>
  <c r="P446" i="3" s="1"/>
  <c r="Q444" i="3" s="1"/>
  <c r="L292" i="3"/>
  <c r="P399" i="3"/>
  <c r="P715" i="3"/>
  <c r="P690" i="3"/>
  <c r="K566" i="3"/>
  <c r="K567" i="3" s="1"/>
  <c r="L564" i="3" s="1"/>
  <c r="P691" i="3"/>
  <c r="P716" i="3"/>
  <c r="S481" i="3"/>
  <c r="O488" i="3"/>
  <c r="S488" i="3" s="1"/>
  <c r="N659" i="3"/>
  <c r="N684" i="3"/>
  <c r="T533" i="3"/>
  <c r="T534" i="3" s="1"/>
  <c r="U242" i="3"/>
  <c r="X135" i="3"/>
  <c r="P683" i="3"/>
  <c r="P581" i="3"/>
  <c r="P587" i="3" s="1"/>
  <c r="P658" i="3"/>
  <c r="P507" i="3"/>
  <c r="P268" i="3"/>
  <c r="P560" i="3" s="1"/>
  <c r="R439" i="3"/>
  <c r="S437" i="3"/>
  <c r="T437" i="3" s="1"/>
  <c r="R438" i="3"/>
  <c r="S438" i="3" s="1"/>
  <c r="Q271" i="3"/>
  <c r="O587" i="3"/>
  <c r="N554" i="3"/>
  <c r="M555" i="3"/>
  <c r="O330" i="3"/>
  <c r="P330" i="3" s="1"/>
  <c r="J695" i="3"/>
  <c r="O289" i="3"/>
  <c r="S457" i="3"/>
  <c r="T457" i="3" s="1"/>
  <c r="R458" i="3"/>
  <c r="S458" i="3" s="1"/>
  <c r="R459" i="3"/>
  <c r="R92" i="3"/>
  <c r="T95" i="3"/>
  <c r="P468" i="3"/>
  <c r="S666" i="3"/>
  <c r="S283" i="3"/>
  <c r="S284" i="3" s="1"/>
  <c r="K697" i="3"/>
  <c r="Q384" i="3"/>
  <c r="Q383" i="3"/>
  <c r="R382" i="3"/>
  <c r="T281" i="3"/>
  <c r="U215" i="3"/>
  <c r="L309" i="3"/>
  <c r="L331" i="3"/>
  <c r="L333" i="3"/>
  <c r="L313" i="3" s="1"/>
  <c r="T132" i="3"/>
  <c r="R130" i="3"/>
  <c r="S130" i="3" s="1"/>
  <c r="R322" i="3"/>
  <c r="Q323" i="3"/>
  <c r="Q324" i="3"/>
  <c r="T547" i="3"/>
  <c r="T548" i="3" s="1"/>
  <c r="U249" i="3"/>
  <c r="S349" i="3"/>
  <c r="S386" i="3"/>
  <c r="O393" i="3"/>
  <c r="S393" i="3" s="1"/>
  <c r="T128" i="3"/>
  <c r="R126" i="3"/>
  <c r="S126" i="3" s="1"/>
  <c r="Q441" i="3"/>
  <c r="T107" i="3"/>
  <c r="R104" i="3"/>
  <c r="R271" i="3" s="1"/>
  <c r="O507" i="3"/>
  <c r="Y127" i="3"/>
  <c r="Z127" i="3" s="1"/>
  <c r="Q601" i="3"/>
  <c r="Q478" i="3"/>
  <c r="Q479" i="3"/>
  <c r="R477" i="3"/>
  <c r="T364" i="3"/>
  <c r="T363" i="3"/>
  <c r="U362" i="3"/>
  <c r="X131" i="3"/>
  <c r="AA139" i="3"/>
  <c r="K695" i="3"/>
  <c r="K714" i="3"/>
  <c r="Q685" i="3"/>
  <c r="Q660" i="3"/>
  <c r="Q600" i="3"/>
  <c r="S551" i="3"/>
  <c r="N563" i="3"/>
  <c r="O353" i="3"/>
  <c r="S353" i="3" s="1"/>
  <c r="S346" i="3"/>
  <c r="O485" i="3"/>
  <c r="O405" i="3" s="1"/>
  <c r="R745" i="3"/>
  <c r="R724" i="3"/>
  <c r="R725" i="3" s="1"/>
  <c r="S389" i="3"/>
  <c r="O588" i="3"/>
  <c r="M731" i="3"/>
  <c r="M734" i="3" s="1"/>
  <c r="M509" i="3"/>
  <c r="N507" i="3"/>
  <c r="P466" i="3"/>
  <c r="Q464" i="3" s="1"/>
  <c r="M526" i="3"/>
  <c r="L530" i="3"/>
  <c r="L515" i="3" s="1"/>
  <c r="K718" i="3"/>
  <c r="K664" i="3"/>
  <c r="K656" i="3" s="1"/>
  <c r="Q120" i="3"/>
  <c r="Q273" i="3" s="1"/>
  <c r="T140" i="3"/>
  <c r="R138" i="3"/>
  <c r="S138" i="3" s="1"/>
  <c r="Q419" i="3"/>
  <c r="R417" i="3"/>
  <c r="Q418" i="3"/>
  <c r="S537" i="3"/>
  <c r="Q344" i="3"/>
  <c r="Q343" i="3"/>
  <c r="R342" i="3"/>
  <c r="P682" i="3"/>
  <c r="P657" i="3"/>
  <c r="P599" i="3"/>
  <c r="P606" i="3" s="1"/>
  <c r="P608" i="3" s="1"/>
  <c r="N590" i="3"/>
  <c r="L426" i="3"/>
  <c r="L404" i="3"/>
  <c r="L428" i="3"/>
  <c r="L408" i="3" s="1"/>
  <c r="L611" i="3" s="1"/>
  <c r="T152" i="3"/>
  <c r="R150" i="3"/>
  <c r="R275" i="3" s="1"/>
  <c r="S152" i="3"/>
  <c r="S150" i="3" s="1"/>
  <c r="S275" i="3" s="1"/>
  <c r="Q461" i="3"/>
  <c r="Q465" i="3"/>
  <c r="Q462" i="3" s="1"/>
  <c r="N541" i="3"/>
  <c r="M542" i="3"/>
  <c r="M394" i="3"/>
  <c r="N394" i="3" s="1"/>
  <c r="T83" i="3"/>
  <c r="R80" i="3"/>
  <c r="S80" i="3" s="1"/>
  <c r="P304" i="3"/>
  <c r="T280" i="3"/>
  <c r="U214" i="3"/>
  <c r="Q269" i="3"/>
  <c r="Q78" i="3"/>
  <c r="AA123" i="3"/>
  <c r="T144" i="3"/>
  <c r="R142" i="3"/>
  <c r="R274" i="3" s="1"/>
  <c r="S144" i="3"/>
  <c r="S142" i="3" s="1"/>
  <c r="S274" i="3" s="1"/>
  <c r="Q367" i="3"/>
  <c r="O508" i="3"/>
  <c r="K299" i="3"/>
  <c r="K635" i="3" s="1"/>
  <c r="K636" i="3" s="1"/>
  <c r="S525" i="3"/>
  <c r="N589" i="3"/>
  <c r="M716" i="3"/>
  <c r="M663" i="3"/>
  <c r="M691" i="3"/>
  <c r="T124" i="3"/>
  <c r="R122" i="3"/>
  <c r="S122" i="3" s="1"/>
  <c r="Q445" i="3"/>
  <c r="Q442" i="3" s="1"/>
  <c r="P421" i="3"/>
  <c r="O606" i="3"/>
  <c r="N648" i="3"/>
  <c r="U282" i="3"/>
  <c r="U667" i="3" s="1"/>
  <c r="V216" i="3"/>
  <c r="T521" i="3"/>
  <c r="T522" i="3" s="1"/>
  <c r="U237" i="3"/>
  <c r="L747" i="3"/>
  <c r="L686" i="3"/>
  <c r="L681" i="3" s="1"/>
  <c r="L688" i="3" s="1"/>
  <c r="L693" i="3" s="1"/>
  <c r="L661" i="3"/>
  <c r="Q582" i="3"/>
  <c r="Q588" i="3" s="1"/>
  <c r="Q715" i="3" s="1"/>
  <c r="Q508" i="3"/>
  <c r="Q732" i="3" s="1"/>
  <c r="R366" i="3"/>
  <c r="S364" i="3"/>
  <c r="R370" i="3"/>
  <c r="S370" i="3" s="1"/>
  <c r="O326" i="3"/>
  <c r="T136" i="3"/>
  <c r="R134" i="3"/>
  <c r="S134" i="3" s="1"/>
  <c r="O589" i="3"/>
  <c r="Q371" i="3"/>
  <c r="R369" i="3" s="1"/>
  <c r="Q399" i="3" l="1"/>
  <c r="O347" i="3"/>
  <c r="O351" i="3"/>
  <c r="P349" i="3" s="1"/>
  <c r="P353" i="3" s="1"/>
  <c r="P386" i="3"/>
  <c r="O391" i="3"/>
  <c r="P389" i="3" s="1"/>
  <c r="P390" i="3"/>
  <c r="P387" i="3" s="1"/>
  <c r="P350" i="3"/>
  <c r="P347" i="3" s="1"/>
  <c r="M686" i="3"/>
  <c r="M681" i="3" s="1"/>
  <c r="M688" i="3" s="1"/>
  <c r="M693" i="3" s="1"/>
  <c r="M744" i="3"/>
  <c r="M747" i="3" s="1"/>
  <c r="S421" i="3"/>
  <c r="M661" i="3"/>
  <c r="N295" i="3"/>
  <c r="M292" i="3"/>
  <c r="N292" i="3" s="1"/>
  <c r="N654" i="3" s="1"/>
  <c r="U254" i="3"/>
  <c r="T559" i="3"/>
  <c r="P289" i="3"/>
  <c r="O449" i="3"/>
  <c r="L298" i="3"/>
  <c r="L634" i="3" s="1"/>
  <c r="O327" i="3"/>
  <c r="O307" i="3" s="1"/>
  <c r="P326" i="3"/>
  <c r="P481" i="3"/>
  <c r="P401" i="3" s="1"/>
  <c r="O354" i="3"/>
  <c r="R371" i="3"/>
  <c r="S371" i="3" s="1"/>
  <c r="T369" i="3" s="1"/>
  <c r="R367" i="3"/>
  <c r="S367" i="3" s="1"/>
  <c r="Q374" i="3"/>
  <c r="Q466" i="3"/>
  <c r="R464" i="3" s="1"/>
  <c r="Q330" i="3"/>
  <c r="Q327" i="3" s="1"/>
  <c r="P448" i="3"/>
  <c r="K568" i="3"/>
  <c r="K516" i="3" s="1"/>
  <c r="K514" i="3" s="1"/>
  <c r="S104" i="3"/>
  <c r="S271" i="3" s="1"/>
  <c r="T370" i="3"/>
  <c r="T367" i="3" s="1"/>
  <c r="O306" i="3"/>
  <c r="S326" i="3"/>
  <c r="Q658" i="3"/>
  <c r="Q683" i="3"/>
  <c r="Q581" i="3"/>
  <c r="Q587" i="3" s="1"/>
  <c r="Q268" i="3"/>
  <c r="Q560" i="3" s="1"/>
  <c r="T150" i="3"/>
  <c r="T275" i="3" s="1"/>
  <c r="U152" i="3"/>
  <c r="V152" i="3" s="1"/>
  <c r="V150" i="3" s="1"/>
  <c r="V275" i="3" s="1"/>
  <c r="S120" i="3"/>
  <c r="S273" i="3" s="1"/>
  <c r="S660" i="3"/>
  <c r="S685" i="3"/>
  <c r="AB123" i="3"/>
  <c r="S269" i="3"/>
  <c r="T666" i="3"/>
  <c r="T283" i="3"/>
  <c r="T284" i="3" s="1"/>
  <c r="R269" i="3"/>
  <c r="R78" i="3"/>
  <c r="O538" i="3"/>
  <c r="N542" i="3"/>
  <c r="U136" i="3"/>
  <c r="T134" i="3"/>
  <c r="R373" i="3"/>
  <c r="U521" i="3"/>
  <c r="U522" i="3" s="1"/>
  <c r="V237" i="3"/>
  <c r="R685" i="3"/>
  <c r="R660" i="3"/>
  <c r="R600" i="3"/>
  <c r="S600" i="3" s="1"/>
  <c r="U83" i="3"/>
  <c r="T80" i="3"/>
  <c r="Q468" i="3"/>
  <c r="R601" i="3"/>
  <c r="S601" i="3" s="1"/>
  <c r="L406" i="3"/>
  <c r="M424" i="3"/>
  <c r="L429" i="3"/>
  <c r="L409" i="3" s="1"/>
  <c r="L612" i="3" s="1"/>
  <c r="L613" i="3" s="1"/>
  <c r="L615" i="3" s="1"/>
  <c r="S417" i="3"/>
  <c r="T417" i="3" s="1"/>
  <c r="R418" i="3"/>
  <c r="R419" i="3"/>
  <c r="U140" i="3"/>
  <c r="T138" i="3"/>
  <c r="O715" i="3"/>
  <c r="O662" i="3"/>
  <c r="O690" i="3"/>
  <c r="O563" i="3"/>
  <c r="AB139" i="3"/>
  <c r="Q690" i="3"/>
  <c r="R583" i="3"/>
  <c r="R589" i="3" s="1"/>
  <c r="R663" i="3" s="1"/>
  <c r="Q448" i="3"/>
  <c r="Q304" i="3"/>
  <c r="Q289" i="3" s="1"/>
  <c r="U132" i="3"/>
  <c r="T130" i="3"/>
  <c r="U281" i="3"/>
  <c r="V215" i="3"/>
  <c r="U95" i="3"/>
  <c r="T92" i="3"/>
  <c r="T458" i="3"/>
  <c r="T459" i="3"/>
  <c r="U457" i="3"/>
  <c r="O310" i="3"/>
  <c r="Q583" i="3"/>
  <c r="P449" i="3"/>
  <c r="Q386" i="3"/>
  <c r="Q390" i="3"/>
  <c r="S745" i="3"/>
  <c r="S724" i="3"/>
  <c r="S725" i="3" s="1"/>
  <c r="R270" i="3"/>
  <c r="S92" i="3"/>
  <c r="S270" i="3" s="1"/>
  <c r="O659" i="3"/>
  <c r="O590" i="3"/>
  <c r="O684" i="3"/>
  <c r="P731" i="3"/>
  <c r="P734" i="3" s="1"/>
  <c r="P509" i="3"/>
  <c r="O691" i="3"/>
  <c r="O716" i="3"/>
  <c r="O663" i="3"/>
  <c r="T537" i="3"/>
  <c r="Q421" i="3"/>
  <c r="Q425" i="3"/>
  <c r="Q422" i="3" s="1"/>
  <c r="O486" i="3"/>
  <c r="P484" i="3" s="1"/>
  <c r="O482" i="3"/>
  <c r="T366" i="3"/>
  <c r="AA127" i="3"/>
  <c r="U107" i="3"/>
  <c r="T104" i="3"/>
  <c r="R323" i="3"/>
  <c r="R324" i="3"/>
  <c r="S322" i="3"/>
  <c r="T322" i="3" s="1"/>
  <c r="T654" i="3"/>
  <c r="T643" i="3"/>
  <c r="V282" i="3"/>
  <c r="V667" i="3" s="1"/>
  <c r="W216" i="3"/>
  <c r="O608" i="3"/>
  <c r="R120" i="3"/>
  <c r="R273" i="3" s="1"/>
  <c r="N716" i="3"/>
  <c r="N663" i="3"/>
  <c r="N691" i="3"/>
  <c r="Q446" i="3"/>
  <c r="R444" i="3" s="1"/>
  <c r="U280" i="3"/>
  <c r="V214" i="3"/>
  <c r="Q682" i="3"/>
  <c r="Q657" i="3"/>
  <c r="Q599" i="3"/>
  <c r="N731" i="3"/>
  <c r="N770" i="3" s="1"/>
  <c r="N509" i="3"/>
  <c r="P327" i="3"/>
  <c r="Y131" i="3"/>
  <c r="Z131" i="3" s="1"/>
  <c r="R479" i="3"/>
  <c r="S477" i="3"/>
  <c r="T477" i="3" s="1"/>
  <c r="R478" i="3"/>
  <c r="S478" i="3" s="1"/>
  <c r="Q662" i="3"/>
  <c r="O731" i="3"/>
  <c r="O509" i="3"/>
  <c r="U128" i="3"/>
  <c r="T126" i="3"/>
  <c r="L311" i="3"/>
  <c r="M329" i="3"/>
  <c r="L334" i="3"/>
  <c r="L314" i="3" s="1"/>
  <c r="R461" i="3"/>
  <c r="S459" i="3"/>
  <c r="R465" i="3"/>
  <c r="N555" i="3"/>
  <c r="M556" i="3"/>
  <c r="T438" i="3"/>
  <c r="T439" i="3"/>
  <c r="U437" i="3"/>
  <c r="Y135" i="3"/>
  <c r="Z135" i="3" s="1"/>
  <c r="L565" i="3"/>
  <c r="L512" i="3" s="1"/>
  <c r="L511" i="3"/>
  <c r="T142" i="3"/>
  <c r="T274" i="3" s="1"/>
  <c r="U144" i="3"/>
  <c r="V144" i="3" s="1"/>
  <c r="V142" i="3" s="1"/>
  <c r="V274" i="3" s="1"/>
  <c r="S342" i="3"/>
  <c r="T342" i="3" s="1"/>
  <c r="R343" i="3"/>
  <c r="S343" i="3" s="1"/>
  <c r="R344" i="3"/>
  <c r="U124" i="3"/>
  <c r="T122" i="3"/>
  <c r="T525" i="3"/>
  <c r="O732" i="3"/>
  <c r="Q346" i="3"/>
  <c r="Q350" i="3"/>
  <c r="Q347" i="3" s="1"/>
  <c r="M527" i="3"/>
  <c r="M528" i="3" s="1"/>
  <c r="N526" i="3"/>
  <c r="N527" i="3" s="1"/>
  <c r="P485" i="3"/>
  <c r="P405" i="3" s="1"/>
  <c r="T551" i="3"/>
  <c r="U363" i="3"/>
  <c r="V363" i="3" s="1"/>
  <c r="V362" i="3"/>
  <c r="W362" i="3" s="1"/>
  <c r="U364" i="3"/>
  <c r="U547" i="3"/>
  <c r="U548" i="3" s="1"/>
  <c r="V249" i="3"/>
  <c r="Q326" i="3"/>
  <c r="L294" i="3"/>
  <c r="R383" i="3"/>
  <c r="S383" i="3" s="1"/>
  <c r="R384" i="3"/>
  <c r="S382" i="3"/>
  <c r="T382" i="3" s="1"/>
  <c r="J699" i="3"/>
  <c r="R441" i="3"/>
  <c r="S439" i="3"/>
  <c r="R445" i="3"/>
  <c r="S445" i="3" s="1"/>
  <c r="P684" i="3"/>
  <c r="P659" i="3"/>
  <c r="P590" i="3"/>
  <c r="P648" i="3" s="1"/>
  <c r="U533" i="3"/>
  <c r="U534" i="3" s="1"/>
  <c r="V242" i="3"/>
  <c r="P469" i="3"/>
  <c r="P351" i="3" l="1"/>
  <c r="P354" i="3" s="1"/>
  <c r="P391" i="3"/>
  <c r="P394" i="3" s="1"/>
  <c r="P393" i="3"/>
  <c r="O394" i="3"/>
  <c r="P306" i="3"/>
  <c r="P291" i="3" s="1"/>
  <c r="P310" i="3"/>
  <c r="P295" i="3" s="1"/>
  <c r="P744" i="3" s="1"/>
  <c r="N661" i="3"/>
  <c r="N744" i="3"/>
  <c r="N747" i="3" s="1"/>
  <c r="N686" i="3"/>
  <c r="N681" i="3" s="1"/>
  <c r="N688" i="3" s="1"/>
  <c r="N693" i="3" s="1"/>
  <c r="Q389" i="3"/>
  <c r="Q391" i="3" s="1"/>
  <c r="R389" i="3" s="1"/>
  <c r="Q469" i="3"/>
  <c r="L299" i="3"/>
  <c r="L635" i="3" s="1"/>
  <c r="L636" i="3" s="1"/>
  <c r="R468" i="3"/>
  <c r="R466" i="3"/>
  <c r="S466" i="3" s="1"/>
  <c r="T464" i="3" s="1"/>
  <c r="V464" i="3" s="1"/>
  <c r="U370" i="3"/>
  <c r="U367" i="3" s="1"/>
  <c r="R442" i="3"/>
  <c r="S442" i="3" s="1"/>
  <c r="V254" i="3"/>
  <c r="U559" i="3"/>
  <c r="L296" i="3"/>
  <c r="P486" i="3"/>
  <c r="Q484" i="3" s="1"/>
  <c r="P482" i="3"/>
  <c r="R374" i="3"/>
  <c r="S374" i="3" s="1"/>
  <c r="R716" i="3"/>
  <c r="L566" i="3"/>
  <c r="L567" i="3" s="1"/>
  <c r="L568" i="3" s="1"/>
  <c r="L516" i="3" s="1"/>
  <c r="L514" i="3" s="1"/>
  <c r="T445" i="3"/>
  <c r="T442" i="3" s="1"/>
  <c r="N528" i="3"/>
  <c r="M529" i="3"/>
  <c r="U382" i="3"/>
  <c r="T383" i="3"/>
  <c r="T384" i="3"/>
  <c r="W124" i="3"/>
  <c r="U122" i="3"/>
  <c r="V122" i="3" s="1"/>
  <c r="AA135" i="3"/>
  <c r="O734" i="3"/>
  <c r="P307" i="3"/>
  <c r="U666" i="3"/>
  <c r="U283" i="3"/>
  <c r="U284" i="3" s="1"/>
  <c r="V533" i="3"/>
  <c r="V534" i="3" s="1"/>
  <c r="W242" i="3"/>
  <c r="R448" i="3"/>
  <c r="S384" i="3"/>
  <c r="R386" i="3"/>
  <c r="R390" i="3"/>
  <c r="Q306" i="3"/>
  <c r="Q481" i="3"/>
  <c r="Q401" i="3" s="1"/>
  <c r="U551" i="3"/>
  <c r="W144" i="3"/>
  <c r="U142" i="3"/>
  <c r="U274" i="3" s="1"/>
  <c r="L697" i="3"/>
  <c r="U438" i="3"/>
  <c r="V438" i="3" s="1"/>
  <c r="U439" i="3"/>
  <c r="V437" i="3"/>
  <c r="W437" i="3" s="1"/>
  <c r="M331" i="3"/>
  <c r="M309" i="3"/>
  <c r="M333" i="3"/>
  <c r="M313" i="3" s="1"/>
  <c r="W128" i="3"/>
  <c r="U126" i="3"/>
  <c r="V126" i="3" s="1"/>
  <c r="Q606" i="3"/>
  <c r="L695" i="3"/>
  <c r="L714" i="3"/>
  <c r="T324" i="3"/>
  <c r="U322" i="3"/>
  <c r="T323" i="3"/>
  <c r="W107" i="3"/>
  <c r="U104" i="3"/>
  <c r="U271" i="3" s="1"/>
  <c r="P488" i="3"/>
  <c r="Q589" i="3"/>
  <c r="Q590" i="3" s="1"/>
  <c r="Q648" i="3" s="1"/>
  <c r="S583" i="3"/>
  <c r="V281" i="3"/>
  <c r="V643" i="3" s="1"/>
  <c r="W215" i="3"/>
  <c r="R691" i="3"/>
  <c r="W140" i="3"/>
  <c r="U138" i="3"/>
  <c r="V138" i="3" s="1"/>
  <c r="T269" i="3"/>
  <c r="T78" i="3"/>
  <c r="W136" i="3"/>
  <c r="U134" i="3"/>
  <c r="V134" i="3" s="1"/>
  <c r="S78" i="3"/>
  <c r="T601" i="3"/>
  <c r="O291" i="3"/>
  <c r="S291" i="3" s="1"/>
  <c r="S306" i="3"/>
  <c r="S465" i="3"/>
  <c r="T461" i="3" s="1"/>
  <c r="J618" i="3"/>
  <c r="J619" i="3" s="1"/>
  <c r="V364" i="3"/>
  <c r="U366" i="3"/>
  <c r="T660" i="3"/>
  <c r="T600" i="3"/>
  <c r="T685" i="3"/>
  <c r="O552" i="3"/>
  <c r="N556" i="3"/>
  <c r="R462" i="3"/>
  <c r="R682" i="3"/>
  <c r="R657" i="3"/>
  <c r="R599" i="3"/>
  <c r="R606" i="3" s="1"/>
  <c r="R608" i="3" s="1"/>
  <c r="S324" i="3"/>
  <c r="R326" i="3"/>
  <c r="R330" i="3"/>
  <c r="U537" i="3"/>
  <c r="U643" i="3"/>
  <c r="U654" i="3"/>
  <c r="P563" i="3"/>
  <c r="R421" i="3"/>
  <c r="S419" i="3"/>
  <c r="R425" i="3"/>
  <c r="S425" i="3" s="1"/>
  <c r="M426" i="3"/>
  <c r="M404" i="3"/>
  <c r="M428" i="3"/>
  <c r="M408" i="3" s="1"/>
  <c r="M611" i="3" s="1"/>
  <c r="U80" i="3"/>
  <c r="V80" i="3" s="1"/>
  <c r="W83" i="3"/>
  <c r="V521" i="3"/>
  <c r="V522" i="3" s="1"/>
  <c r="W237" i="3"/>
  <c r="V369" i="3"/>
  <c r="T371" i="3"/>
  <c r="U369" i="3" s="1"/>
  <c r="R658" i="3"/>
  <c r="R507" i="3"/>
  <c r="R581" i="3"/>
  <c r="R683" i="3"/>
  <c r="R268" i="3"/>
  <c r="R560" i="3" s="1"/>
  <c r="S683" i="3"/>
  <c r="S658" i="3"/>
  <c r="S268" i="3"/>
  <c r="S560" i="3" s="1"/>
  <c r="Q507" i="3"/>
  <c r="V547" i="3"/>
  <c r="V548" i="3" s="1"/>
  <c r="W249" i="3"/>
  <c r="U525" i="3"/>
  <c r="R346" i="3"/>
  <c r="S344" i="3"/>
  <c r="R350" i="3"/>
  <c r="S350" i="3" s="1"/>
  <c r="T441" i="3"/>
  <c r="AA131" i="3"/>
  <c r="N734" i="3"/>
  <c r="N771" i="3"/>
  <c r="R446" i="3"/>
  <c r="S446" i="3" s="1"/>
  <c r="T444" i="3" s="1"/>
  <c r="W282" i="3"/>
  <c r="W667" i="3" s="1"/>
  <c r="X216" i="3"/>
  <c r="X362" i="3"/>
  <c r="W363" i="3"/>
  <c r="W364" i="3"/>
  <c r="T120" i="3"/>
  <c r="T273" i="3" s="1"/>
  <c r="V685" i="3"/>
  <c r="V660" i="3"/>
  <c r="L718" i="3"/>
  <c r="L664" i="3"/>
  <c r="T478" i="3"/>
  <c r="T479" i="3"/>
  <c r="U477" i="3"/>
  <c r="W214" i="3"/>
  <c r="V280" i="3"/>
  <c r="S323" i="3"/>
  <c r="R304" i="3"/>
  <c r="AB127" i="3"/>
  <c r="O489" i="3"/>
  <c r="O402" i="3"/>
  <c r="O292" i="3" s="1"/>
  <c r="R582" i="3"/>
  <c r="O295" i="3"/>
  <c r="O744" i="3" s="1"/>
  <c r="T270" i="3"/>
  <c r="S418" i="3"/>
  <c r="R399" i="3"/>
  <c r="S399" i="3" s="1"/>
  <c r="O539" i="3"/>
  <c r="O540" i="3" s="1"/>
  <c r="O541" i="3" s="1"/>
  <c r="T745" i="3"/>
  <c r="T724" i="3"/>
  <c r="T725" i="3" s="1"/>
  <c r="S682" i="3"/>
  <c r="S657" i="3"/>
  <c r="Q684" i="3"/>
  <c r="Q659" i="3"/>
  <c r="Q310" i="3"/>
  <c r="Q449" i="3"/>
  <c r="T343" i="3"/>
  <c r="U342" i="3"/>
  <c r="T344" i="3"/>
  <c r="S479" i="3"/>
  <c r="T271" i="3"/>
  <c r="T373" i="3"/>
  <c r="V373" i="3" s="1"/>
  <c r="V366" i="3"/>
  <c r="O648" i="3"/>
  <c r="Q387" i="3"/>
  <c r="U459" i="3"/>
  <c r="U458" i="3"/>
  <c r="V458" i="3" s="1"/>
  <c r="V457" i="3"/>
  <c r="W457" i="3" s="1"/>
  <c r="W95" i="3"/>
  <c r="U92" i="3"/>
  <c r="U270" i="3" s="1"/>
  <c r="W132" i="3"/>
  <c r="U130" i="3"/>
  <c r="V130" i="3" s="1"/>
  <c r="T418" i="3"/>
  <c r="T419" i="3"/>
  <c r="U417" i="3"/>
  <c r="W152" i="3"/>
  <c r="U150" i="3"/>
  <c r="U275" i="3" s="1"/>
  <c r="Q485" i="3"/>
  <c r="Q482" i="3" s="1"/>
  <c r="Q402" i="3" s="1"/>
  <c r="Q349" i="3" l="1"/>
  <c r="Q393" i="3"/>
  <c r="Q394" i="3"/>
  <c r="R391" i="3"/>
  <c r="S391" i="3" s="1"/>
  <c r="T389" i="3" s="1"/>
  <c r="R393" i="3"/>
  <c r="V370" i="3"/>
  <c r="W366" i="3" s="1"/>
  <c r="R481" i="3"/>
  <c r="R401" i="3" s="1"/>
  <c r="U371" i="3"/>
  <c r="V371" i="3" s="1"/>
  <c r="W369" i="3" s="1"/>
  <c r="P489" i="3"/>
  <c r="W254" i="3"/>
  <c r="V559" i="3"/>
  <c r="P402" i="3"/>
  <c r="P292" i="3" s="1"/>
  <c r="R422" i="3"/>
  <c r="S422" i="3" s="1"/>
  <c r="Q488" i="3"/>
  <c r="S390" i="3"/>
  <c r="T386" i="3" s="1"/>
  <c r="M564" i="3"/>
  <c r="M565" i="3" s="1"/>
  <c r="M512" i="3" s="1"/>
  <c r="U373" i="3"/>
  <c r="R347" i="3"/>
  <c r="S347" i="3" s="1"/>
  <c r="V104" i="3"/>
  <c r="V271" i="3" s="1"/>
  <c r="S599" i="3"/>
  <c r="V92" i="3"/>
  <c r="V270" i="3" s="1"/>
  <c r="T425" i="3"/>
  <c r="T422" i="3" s="1"/>
  <c r="V389" i="3"/>
  <c r="T350" i="3"/>
  <c r="T347" i="3" s="1"/>
  <c r="R508" i="3"/>
  <c r="R509" i="3" s="1"/>
  <c r="R310" i="3"/>
  <c r="S310" i="3" s="1"/>
  <c r="S330" i="3"/>
  <c r="T326" i="3" s="1"/>
  <c r="V269" i="3"/>
  <c r="AB135" i="3"/>
  <c r="R449" i="3"/>
  <c r="S449" i="3" s="1"/>
  <c r="U419" i="3"/>
  <c r="V417" i="3"/>
  <c r="W417" i="3" s="1"/>
  <c r="U418" i="3"/>
  <c r="O747" i="3"/>
  <c r="O686" i="3"/>
  <c r="O681" i="3" s="1"/>
  <c r="O688" i="3" s="1"/>
  <c r="O693" i="3" s="1"/>
  <c r="O661" i="3"/>
  <c r="T657" i="3"/>
  <c r="T682" i="3"/>
  <c r="T599" i="3"/>
  <c r="V525" i="3"/>
  <c r="W521" i="3"/>
  <c r="W522" i="3" s="1"/>
  <c r="X237" i="3"/>
  <c r="Q563" i="3"/>
  <c r="V367" i="3"/>
  <c r="V461" i="3"/>
  <c r="T468" i="3"/>
  <c r="V468" i="3" s="1"/>
  <c r="V322" i="3"/>
  <c r="W322" i="3" s="1"/>
  <c r="U323" i="3"/>
  <c r="U324" i="3"/>
  <c r="T421" i="3"/>
  <c r="X132" i="3"/>
  <c r="W130" i="3"/>
  <c r="Q307" i="3"/>
  <c r="Q292" i="3" s="1"/>
  <c r="W280" i="3"/>
  <c r="X214" i="3"/>
  <c r="V120" i="3"/>
  <c r="V273" i="3" s="1"/>
  <c r="Q731" i="3"/>
  <c r="Q734" i="3" s="1"/>
  <c r="Q509" i="3"/>
  <c r="S507" i="3"/>
  <c r="S462" i="3"/>
  <c r="R469" i="3"/>
  <c r="S469" i="3" s="1"/>
  <c r="W458" i="3"/>
  <c r="W459" i="3"/>
  <c r="X457" i="3"/>
  <c r="T583" i="3"/>
  <c r="V666" i="3"/>
  <c r="V283" i="3"/>
  <c r="V284" i="3" s="1"/>
  <c r="J620" i="3"/>
  <c r="X140" i="3"/>
  <c r="W138" i="3"/>
  <c r="X128" i="3"/>
  <c r="W126" i="3"/>
  <c r="W150" i="3"/>
  <c r="W275" i="3" s="1"/>
  <c r="X152" i="3"/>
  <c r="Y152" i="3" s="1"/>
  <c r="Y150" i="3" s="1"/>
  <c r="Y275" i="3" s="1"/>
  <c r="R485" i="3"/>
  <c r="S485" i="3" s="1"/>
  <c r="X364" i="3"/>
  <c r="X363" i="3"/>
  <c r="Y363" i="3" s="1"/>
  <c r="Y362" i="3"/>
  <c r="Z362" i="3" s="1"/>
  <c r="AB131" i="3"/>
  <c r="R306" i="3"/>
  <c r="T465" i="3"/>
  <c r="T462" i="3" s="1"/>
  <c r="U583" i="3"/>
  <c r="U589" i="3" s="1"/>
  <c r="U716" i="3" s="1"/>
  <c r="M298" i="3"/>
  <c r="M634" i="3" s="1"/>
  <c r="X437" i="3"/>
  <c r="W438" i="3"/>
  <c r="W439" i="3"/>
  <c r="V551" i="3"/>
  <c r="P747" i="3"/>
  <c r="P661" i="3"/>
  <c r="P686" i="3"/>
  <c r="P681" i="3" s="1"/>
  <c r="P688" i="3" s="1"/>
  <c r="P693" i="3" s="1"/>
  <c r="Q486" i="3"/>
  <c r="R484" i="3" s="1"/>
  <c r="U120" i="3"/>
  <c r="U273" i="3" s="1"/>
  <c r="T399" i="3"/>
  <c r="U582" i="3"/>
  <c r="U588" i="3" s="1"/>
  <c r="U662" i="3" s="1"/>
  <c r="U508" i="3"/>
  <c r="U732" i="3" s="1"/>
  <c r="V459" i="3"/>
  <c r="T346" i="3"/>
  <c r="T582" i="3"/>
  <c r="Y216" i="3"/>
  <c r="X282" i="3"/>
  <c r="X667" i="3" s="1"/>
  <c r="V441" i="3"/>
  <c r="T448" i="3"/>
  <c r="V448" i="3" s="1"/>
  <c r="W547" i="3"/>
  <c r="W548" i="3" s="1"/>
  <c r="X249" i="3"/>
  <c r="X83" i="3"/>
  <c r="W80" i="3"/>
  <c r="N426" i="3"/>
  <c r="O424" i="3" s="1"/>
  <c r="M406" i="3"/>
  <c r="N406" i="3" s="1"/>
  <c r="M429" i="3"/>
  <c r="V537" i="3"/>
  <c r="T683" i="3"/>
  <c r="T581" i="3"/>
  <c r="T658" i="3"/>
  <c r="T268" i="3"/>
  <c r="T560" i="3" s="1"/>
  <c r="W281" i="3"/>
  <c r="X215" i="3"/>
  <c r="X107" i="3"/>
  <c r="W104" i="3"/>
  <c r="Q608" i="3"/>
  <c r="S608" i="3" s="1"/>
  <c r="S606" i="3"/>
  <c r="M294" i="3"/>
  <c r="V439" i="3"/>
  <c r="U441" i="3"/>
  <c r="U685" i="3"/>
  <c r="U660" i="3"/>
  <c r="U600" i="3"/>
  <c r="V600" i="3" s="1"/>
  <c r="R387" i="3"/>
  <c r="U745" i="3"/>
  <c r="U724" i="3"/>
  <c r="U725" i="3" s="1"/>
  <c r="X124" i="3"/>
  <c r="W122" i="3"/>
  <c r="U384" i="3"/>
  <c r="V382" i="3"/>
  <c r="W382" i="3" s="1"/>
  <c r="U383" i="3"/>
  <c r="V383" i="3" s="1"/>
  <c r="T374" i="3"/>
  <c r="U445" i="3"/>
  <c r="V445" i="3" s="1"/>
  <c r="U601" i="3"/>
  <c r="V601" i="3" s="1"/>
  <c r="S304" i="3"/>
  <c r="R289" i="3"/>
  <c r="S289" i="3" s="1"/>
  <c r="T446" i="3"/>
  <c r="U444" i="3" s="1"/>
  <c r="V444" i="3"/>
  <c r="R731" i="3"/>
  <c r="X95" i="3"/>
  <c r="W92" i="3"/>
  <c r="U344" i="3"/>
  <c r="V342" i="3"/>
  <c r="W342" i="3" s="1"/>
  <c r="U343" i="3"/>
  <c r="V343" i="3" s="1"/>
  <c r="P538" i="3"/>
  <c r="O542" i="3"/>
  <c r="R588" i="3"/>
  <c r="S582" i="3"/>
  <c r="Q405" i="3"/>
  <c r="U478" i="3"/>
  <c r="V478" i="3" s="1"/>
  <c r="U479" i="3"/>
  <c r="V477" i="3"/>
  <c r="W477" i="3" s="1"/>
  <c r="R587" i="3"/>
  <c r="S581" i="3"/>
  <c r="U269" i="3"/>
  <c r="U78" i="3"/>
  <c r="R327" i="3"/>
  <c r="O553" i="3"/>
  <c r="O554" i="3" s="1"/>
  <c r="O555" i="3" s="1"/>
  <c r="X136" i="3"/>
  <c r="W134" i="3"/>
  <c r="Q716" i="3"/>
  <c r="Q691" i="3"/>
  <c r="Q663" i="3"/>
  <c r="S589" i="3"/>
  <c r="T304" i="3"/>
  <c r="N331" i="3"/>
  <c r="O329" i="3" s="1"/>
  <c r="M311" i="3"/>
  <c r="M334" i="3"/>
  <c r="W142" i="3"/>
  <c r="W274" i="3" s="1"/>
  <c r="X144" i="3"/>
  <c r="Y144" i="3" s="1"/>
  <c r="Y142" i="3" s="1"/>
  <c r="Y274" i="3" s="1"/>
  <c r="Q291" i="3"/>
  <c r="W533" i="3"/>
  <c r="W534" i="3" s="1"/>
  <c r="X242" i="3"/>
  <c r="N529" i="3"/>
  <c r="M530" i="3"/>
  <c r="M515" i="3" s="1"/>
  <c r="Q353" i="3" l="1"/>
  <c r="Q351" i="3"/>
  <c r="W370" i="3"/>
  <c r="W367" i="3" s="1"/>
  <c r="T390" i="3"/>
  <c r="T391" i="3" s="1"/>
  <c r="U389" i="3" s="1"/>
  <c r="U374" i="3"/>
  <c r="V374" i="3" s="1"/>
  <c r="R405" i="3"/>
  <c r="R295" i="3" s="1"/>
  <c r="R744" i="3" s="1"/>
  <c r="R482" i="3"/>
  <c r="R486" i="3"/>
  <c r="S486" i="3" s="1"/>
  <c r="T484" i="3" s="1"/>
  <c r="V484" i="3" s="1"/>
  <c r="R488" i="3"/>
  <c r="X254" i="3"/>
  <c r="W559" i="3"/>
  <c r="M511" i="3"/>
  <c r="M697" i="3" s="1"/>
  <c r="N564" i="3"/>
  <c r="N565" i="3" s="1"/>
  <c r="U461" i="3"/>
  <c r="T289" i="3"/>
  <c r="U690" i="3"/>
  <c r="U446" i="3"/>
  <c r="V446" i="3" s="1"/>
  <c r="W444" i="3" s="1"/>
  <c r="Y444" i="3" s="1"/>
  <c r="U442" i="3"/>
  <c r="V442" i="3" s="1"/>
  <c r="X370" i="3"/>
  <c r="X367" i="3" s="1"/>
  <c r="U350" i="3"/>
  <c r="U347" i="3" s="1"/>
  <c r="Q489" i="3"/>
  <c r="U715" i="3"/>
  <c r="V78" i="3"/>
  <c r="M566" i="3"/>
  <c r="N566" i="3" s="1"/>
  <c r="P552" i="3"/>
  <c r="O556" i="3"/>
  <c r="T485" i="3"/>
  <c r="U485" i="3" s="1"/>
  <c r="T481" i="3"/>
  <c r="T401" i="3" s="1"/>
  <c r="V401" i="3" s="1"/>
  <c r="X533" i="3"/>
  <c r="X534" i="3" s="1"/>
  <c r="Y242" i="3"/>
  <c r="O526" i="3"/>
  <c r="N530" i="3"/>
  <c r="N515" i="3" s="1"/>
  <c r="Z144" i="3"/>
  <c r="X142" i="3"/>
  <c r="X274" i="3" s="1"/>
  <c r="N311" i="3"/>
  <c r="M296" i="3"/>
  <c r="N296" i="3" s="1"/>
  <c r="S663" i="3"/>
  <c r="S716" i="3"/>
  <c r="S691" i="3"/>
  <c r="U390" i="3"/>
  <c r="V390" i="3" s="1"/>
  <c r="U683" i="3"/>
  <c r="U658" i="3"/>
  <c r="U581" i="3"/>
  <c r="U587" i="3" s="1"/>
  <c r="U507" i="3"/>
  <c r="U268" i="3"/>
  <c r="U560" i="3" s="1"/>
  <c r="V479" i="3"/>
  <c r="S588" i="3"/>
  <c r="R662" i="3"/>
  <c r="R715" i="3"/>
  <c r="R690" i="3"/>
  <c r="S482" i="3"/>
  <c r="W270" i="3"/>
  <c r="W120" i="3"/>
  <c r="W273" i="3" s="1"/>
  <c r="R394" i="3"/>
  <c r="S394" i="3" s="1"/>
  <c r="S387" i="3"/>
  <c r="X281" i="3"/>
  <c r="Y215" i="3"/>
  <c r="Y369" i="3"/>
  <c r="Y282" i="3"/>
  <c r="Y667" i="3" s="1"/>
  <c r="Z216" i="3"/>
  <c r="T306" i="3"/>
  <c r="V326" i="3"/>
  <c r="R291" i="3"/>
  <c r="W601" i="3"/>
  <c r="V682" i="3"/>
  <c r="V657" i="3"/>
  <c r="W323" i="3"/>
  <c r="W324" i="3"/>
  <c r="X322" i="3"/>
  <c r="T606" i="3"/>
  <c r="V418" i="3"/>
  <c r="U399" i="3"/>
  <c r="V399" i="3" s="1"/>
  <c r="T330" i="3"/>
  <c r="U330" i="3" s="1"/>
  <c r="Z124" i="3"/>
  <c r="X122" i="3"/>
  <c r="U448" i="3"/>
  <c r="W654" i="3"/>
  <c r="W643" i="3"/>
  <c r="T587" i="3"/>
  <c r="O404" i="3"/>
  <c r="S404" i="3" s="1"/>
  <c r="S424" i="3"/>
  <c r="O426" i="3"/>
  <c r="O428" i="3"/>
  <c r="X547" i="3"/>
  <c r="X548" i="3" s="1"/>
  <c r="Y249" i="3"/>
  <c r="W551" i="3"/>
  <c r="X438" i="3"/>
  <c r="Y438" i="3" s="1"/>
  <c r="X439" i="3"/>
  <c r="Y437" i="3"/>
  <c r="Z437" i="3" s="1"/>
  <c r="U663" i="3"/>
  <c r="Y364" i="3"/>
  <c r="Z140" i="3"/>
  <c r="X138" i="3"/>
  <c r="Y138" i="3" s="1"/>
  <c r="V745" i="3"/>
  <c r="V724" i="3"/>
  <c r="V725" i="3" s="1"/>
  <c r="S731" i="3"/>
  <c r="S770" i="3" s="1"/>
  <c r="X280" i="3"/>
  <c r="Y214" i="3"/>
  <c r="V421" i="3"/>
  <c r="R563" i="3"/>
  <c r="W525" i="3"/>
  <c r="W418" i="3"/>
  <c r="W419" i="3"/>
  <c r="X417" i="3"/>
  <c r="V683" i="3"/>
  <c r="V658" i="3"/>
  <c r="V268" i="3"/>
  <c r="V560" i="3" s="1"/>
  <c r="S329" i="3"/>
  <c r="O331" i="3"/>
  <c r="O309" i="3"/>
  <c r="O333" i="3"/>
  <c r="Z95" i="3"/>
  <c r="X92" i="3"/>
  <c r="X270" i="3" s="1"/>
  <c r="Y366" i="3"/>
  <c r="W373" i="3"/>
  <c r="Y373" i="3" s="1"/>
  <c r="W344" i="3"/>
  <c r="W343" i="3"/>
  <c r="X342" i="3"/>
  <c r="W445" i="3"/>
  <c r="W442" i="3" s="1"/>
  <c r="W78" i="3"/>
  <c r="W269" i="3"/>
  <c r="T508" i="3"/>
  <c r="V346" i="3"/>
  <c r="U691" i="3"/>
  <c r="V583" i="3"/>
  <c r="T589" i="3"/>
  <c r="W666" i="3"/>
  <c r="W283" i="3"/>
  <c r="W284" i="3" s="1"/>
  <c r="V324" i="3"/>
  <c r="U421" i="3"/>
  <c r="V419" i="3"/>
  <c r="T393" i="3"/>
  <c r="V393" i="3" s="1"/>
  <c r="V386" i="3"/>
  <c r="W685" i="3"/>
  <c r="W660" i="3"/>
  <c r="W600" i="3"/>
  <c r="Y685" i="3"/>
  <c r="Y660" i="3"/>
  <c r="Z136" i="3"/>
  <c r="X134" i="3"/>
  <c r="Y134" i="3" s="1"/>
  <c r="R684" i="3"/>
  <c r="R659" i="3"/>
  <c r="R590" i="3"/>
  <c r="S587" i="3"/>
  <c r="W384" i="3"/>
  <c r="W383" i="3"/>
  <c r="X382" i="3"/>
  <c r="W271" i="3"/>
  <c r="M314" i="3"/>
  <c r="N334" i="3"/>
  <c r="S327" i="3"/>
  <c r="R307" i="3"/>
  <c r="T449" i="3"/>
  <c r="X477" i="3"/>
  <c r="W478" i="3"/>
  <c r="W479" i="3"/>
  <c r="P539" i="3"/>
  <c r="P540" i="3" s="1"/>
  <c r="P541" i="3" s="1"/>
  <c r="U346" i="3"/>
  <c r="V344" i="3"/>
  <c r="V384" i="3"/>
  <c r="U386" i="3"/>
  <c r="Z107" i="3"/>
  <c r="X104" i="3"/>
  <c r="X271" i="3" s="1"/>
  <c r="T507" i="3"/>
  <c r="W537" i="3"/>
  <c r="N429" i="3"/>
  <c r="M409" i="3"/>
  <c r="Z83" i="3"/>
  <c r="X80" i="3"/>
  <c r="M718" i="3"/>
  <c r="M664" i="3"/>
  <c r="N512" i="3"/>
  <c r="V582" i="3"/>
  <c r="T588" i="3"/>
  <c r="U657" i="3"/>
  <c r="U599" i="3"/>
  <c r="U606" i="3" s="1"/>
  <c r="U608" i="3" s="1"/>
  <c r="U682" i="3"/>
  <c r="W441" i="3"/>
  <c r="T466" i="3"/>
  <c r="U464" i="3" s="1"/>
  <c r="U465" i="3"/>
  <c r="U462" i="3" s="1"/>
  <c r="Z364" i="3"/>
  <c r="Z363" i="3"/>
  <c r="AA362" i="3"/>
  <c r="Z152" i="3"/>
  <c r="X150" i="3"/>
  <c r="X275" i="3" s="1"/>
  <c r="Z128" i="3"/>
  <c r="X126" i="3"/>
  <c r="Y126" i="3" s="1"/>
  <c r="J622" i="3"/>
  <c r="X458" i="3"/>
  <c r="Y458" i="3" s="1"/>
  <c r="X459" i="3"/>
  <c r="Y457" i="3"/>
  <c r="Z457" i="3" s="1"/>
  <c r="Z132" i="3"/>
  <c r="X130" i="3"/>
  <c r="Y130" i="3" s="1"/>
  <c r="V323" i="3"/>
  <c r="U304" i="3"/>
  <c r="X521" i="3"/>
  <c r="X522" i="3" s="1"/>
  <c r="Y237" i="3"/>
  <c r="Q295" i="3"/>
  <c r="Q744" i="3" s="1"/>
  <c r="R732" i="3"/>
  <c r="R734" i="3" s="1"/>
  <c r="S508" i="3"/>
  <c r="S732" i="3" s="1"/>
  <c r="U425" i="3"/>
  <c r="V425" i="3" s="1"/>
  <c r="R349" i="3" l="1"/>
  <c r="Q354" i="3"/>
  <c r="X366" i="3"/>
  <c r="W371" i="3"/>
  <c r="X369" i="3" s="1"/>
  <c r="S405" i="3"/>
  <c r="U468" i="3"/>
  <c r="T387" i="3"/>
  <c r="T394" i="3" s="1"/>
  <c r="R489" i="3"/>
  <c r="S489" i="3" s="1"/>
  <c r="R402" i="3"/>
  <c r="S402" i="3" s="1"/>
  <c r="Y370" i="3"/>
  <c r="Z366" i="3" s="1"/>
  <c r="U449" i="3"/>
  <c r="V449" i="3" s="1"/>
  <c r="N511" i="3"/>
  <c r="N697" i="3" s="1"/>
  <c r="U391" i="3"/>
  <c r="V391" i="3" s="1"/>
  <c r="W389" i="3" s="1"/>
  <c r="Y254" i="3"/>
  <c r="X559" i="3"/>
  <c r="U310" i="3"/>
  <c r="U387" i="3"/>
  <c r="U394" i="3" s="1"/>
  <c r="V394" i="3" s="1"/>
  <c r="U327" i="3"/>
  <c r="V327" i="3" s="1"/>
  <c r="U326" i="3"/>
  <c r="U306" i="3" s="1"/>
  <c r="M567" i="3"/>
  <c r="M568" i="3" s="1"/>
  <c r="M516" i="3" s="1"/>
  <c r="M514" i="3" s="1"/>
  <c r="T486" i="3"/>
  <c r="U484" i="3" s="1"/>
  <c r="U486" i="3" s="1"/>
  <c r="V486" i="3" s="1"/>
  <c r="W484" i="3" s="1"/>
  <c r="V350" i="3"/>
  <c r="W346" i="3" s="1"/>
  <c r="X371" i="3"/>
  <c r="Y371" i="3" s="1"/>
  <c r="Z369" i="3" s="1"/>
  <c r="V465" i="3"/>
  <c r="W465" i="3" s="1"/>
  <c r="V581" i="3"/>
  <c r="W390" i="3"/>
  <c r="W387" i="3" s="1"/>
  <c r="W425" i="3"/>
  <c r="W422" i="3" s="1"/>
  <c r="J701" i="3"/>
  <c r="S307" i="3"/>
  <c r="V589" i="3"/>
  <c r="T691" i="3"/>
  <c r="T663" i="3"/>
  <c r="T716" i="3"/>
  <c r="AA95" i="3"/>
  <c r="AA92" i="3" s="1"/>
  <c r="AA270" i="3" s="1"/>
  <c r="Z92" i="3"/>
  <c r="W399" i="3"/>
  <c r="X525" i="3"/>
  <c r="X666" i="3"/>
  <c r="X283" i="3"/>
  <c r="X284" i="3" s="1"/>
  <c r="Y367" i="3"/>
  <c r="Y439" i="3"/>
  <c r="X441" i="3"/>
  <c r="P424" i="3"/>
  <c r="O406" i="3"/>
  <c r="O429" i="3"/>
  <c r="O409" i="3" s="1"/>
  <c r="O612" i="3" s="1"/>
  <c r="T684" i="3"/>
  <c r="T659" i="3"/>
  <c r="V587" i="3"/>
  <c r="T590" i="3"/>
  <c r="X120" i="3"/>
  <c r="X273" i="3" s="1"/>
  <c r="X324" i="3"/>
  <c r="Y322" i="3"/>
  <c r="Z322" i="3" s="1"/>
  <c r="X323" i="3"/>
  <c r="Y122" i="3"/>
  <c r="Y120" i="3" s="1"/>
  <c r="Y273" i="3" s="1"/>
  <c r="AA457" i="3"/>
  <c r="Z459" i="3"/>
  <c r="Z458" i="3"/>
  <c r="X269" i="3"/>
  <c r="X78" i="3"/>
  <c r="Y80" i="3"/>
  <c r="S333" i="3"/>
  <c r="O313" i="3"/>
  <c r="R747" i="3"/>
  <c r="R686" i="3"/>
  <c r="R681" i="3" s="1"/>
  <c r="R688" i="3" s="1"/>
  <c r="R693" i="3" s="1"/>
  <c r="R661" i="3"/>
  <c r="S509" i="3"/>
  <c r="T469" i="3"/>
  <c r="Y547" i="3"/>
  <c r="Y548" i="3" s="1"/>
  <c r="Z249" i="3"/>
  <c r="AA124" i="3"/>
  <c r="AA122" i="3" s="1"/>
  <c r="Z122" i="3"/>
  <c r="V306" i="3"/>
  <c r="T291" i="3"/>
  <c r="V291" i="3" s="1"/>
  <c r="Y281" i="3"/>
  <c r="Y643" i="3" s="1"/>
  <c r="Z215" i="3"/>
  <c r="S662" i="3"/>
  <c r="S715" i="3"/>
  <c r="S690" i="3"/>
  <c r="X685" i="3"/>
  <c r="X660" i="3"/>
  <c r="X600" i="3"/>
  <c r="Y600" i="3" s="1"/>
  <c r="O527" i="3"/>
  <c r="O528" i="3" s="1"/>
  <c r="O529" i="3" s="1"/>
  <c r="T488" i="3"/>
  <c r="V488" i="3" s="1"/>
  <c r="V481" i="3"/>
  <c r="V485" i="3"/>
  <c r="AA132" i="3"/>
  <c r="AA130" i="3" s="1"/>
  <c r="Z130" i="3"/>
  <c r="V347" i="3"/>
  <c r="Y382" i="3"/>
  <c r="Z382" i="3" s="1"/>
  <c r="X383" i="3"/>
  <c r="Y383" i="3" s="1"/>
  <c r="X384" i="3"/>
  <c r="R648" i="3"/>
  <c r="S648" i="3" s="1"/>
  <c r="S590" i="3"/>
  <c r="Z150" i="3"/>
  <c r="Z275" i="3" s="1"/>
  <c r="AA152" i="3"/>
  <c r="AA150" i="3" s="1"/>
  <c r="AA275" i="3" s="1"/>
  <c r="AB362" i="3"/>
  <c r="AA363" i="3"/>
  <c r="AB363" i="3" s="1"/>
  <c r="AA364" i="3"/>
  <c r="W448" i="3"/>
  <c r="Y448" i="3" s="1"/>
  <c r="Y441" i="3"/>
  <c r="N718" i="3"/>
  <c r="N664" i="3"/>
  <c r="X537" i="3"/>
  <c r="Q538" i="3"/>
  <c r="P542" i="3"/>
  <c r="X478" i="3"/>
  <c r="Y478" i="3" s="1"/>
  <c r="X479" i="3"/>
  <c r="Y477" i="3"/>
  <c r="Z477" i="3" s="1"/>
  <c r="Y104" i="3"/>
  <c r="Y271" i="3" s="1"/>
  <c r="W386" i="3"/>
  <c r="W724" i="3"/>
  <c r="W725" i="3" s="1"/>
  <c r="W745" i="3"/>
  <c r="X445" i="3"/>
  <c r="Y445" i="3" s="1"/>
  <c r="X343" i="3"/>
  <c r="Y343" i="3" s="1"/>
  <c r="Y342" i="3"/>
  <c r="Z342" i="3" s="1"/>
  <c r="X344" i="3"/>
  <c r="O294" i="3"/>
  <c r="S294" i="3" s="1"/>
  <c r="S309" i="3"/>
  <c r="X418" i="3"/>
  <c r="X419" i="3"/>
  <c r="Y417" i="3"/>
  <c r="Z417" i="3" s="1"/>
  <c r="S563" i="3"/>
  <c r="S734" i="3"/>
  <c r="S771" i="3"/>
  <c r="AA140" i="3"/>
  <c r="AA138" i="3" s="1"/>
  <c r="Z138" i="3"/>
  <c r="X551" i="3"/>
  <c r="V606" i="3"/>
  <c r="T608" i="3"/>
  <c r="V608" i="3" s="1"/>
  <c r="W304" i="3"/>
  <c r="X643" i="3"/>
  <c r="X654" i="3"/>
  <c r="Y92" i="3"/>
  <c r="Y270" i="3" s="1"/>
  <c r="U482" i="3"/>
  <c r="U731" i="3"/>
  <c r="U734" i="3" s="1"/>
  <c r="U509" i="3"/>
  <c r="AA144" i="3"/>
  <c r="AA142" i="3" s="1"/>
  <c r="AA274" i="3" s="1"/>
  <c r="Z142" i="3"/>
  <c r="Z274" i="3" s="1"/>
  <c r="T482" i="3"/>
  <c r="P553" i="3"/>
  <c r="P554" i="3" s="1"/>
  <c r="P555" i="3" s="1"/>
  <c r="X601" i="3"/>
  <c r="Y601" i="3" s="1"/>
  <c r="N314" i="3"/>
  <c r="M299" i="3"/>
  <c r="AA136" i="3"/>
  <c r="AA134" i="3" s="1"/>
  <c r="Z134" i="3"/>
  <c r="V304" i="3"/>
  <c r="U289" i="3"/>
  <c r="V289" i="3" s="1"/>
  <c r="X583" i="3"/>
  <c r="X589" i="3" s="1"/>
  <c r="X716" i="3" s="1"/>
  <c r="Q747" i="3"/>
  <c r="Q661" i="3"/>
  <c r="Q686" i="3"/>
  <c r="Q681" i="3" s="1"/>
  <c r="Q688" i="3" s="1"/>
  <c r="Q693" i="3" s="1"/>
  <c r="S295" i="3"/>
  <c r="S744" i="3" s="1"/>
  <c r="Y459" i="3"/>
  <c r="V462" i="3"/>
  <c r="AA83" i="3"/>
  <c r="AA80" i="3" s="1"/>
  <c r="Z80" i="3"/>
  <c r="AA107" i="3"/>
  <c r="AA104" i="3" s="1"/>
  <c r="AA271" i="3" s="1"/>
  <c r="Z104" i="3"/>
  <c r="U405" i="3"/>
  <c r="Y521" i="3"/>
  <c r="Y522" i="3" s="1"/>
  <c r="Z237" i="3"/>
  <c r="AA128" i="3"/>
  <c r="AA126" i="3" s="1"/>
  <c r="Z126" i="3"/>
  <c r="U466" i="3"/>
  <c r="V466" i="3" s="1"/>
  <c r="W464" i="3" s="1"/>
  <c r="V588" i="3"/>
  <c r="T715" i="3"/>
  <c r="T662" i="3"/>
  <c r="T690" i="3"/>
  <c r="M612" i="3"/>
  <c r="N409" i="3"/>
  <c r="T731" i="3"/>
  <c r="V507" i="3"/>
  <c r="T509" i="3"/>
  <c r="U393" i="3"/>
  <c r="W583" i="3"/>
  <c r="W446" i="3"/>
  <c r="X444" i="3" s="1"/>
  <c r="S684" i="3"/>
  <c r="S659" i="3"/>
  <c r="U422" i="3"/>
  <c r="T732" i="3"/>
  <c r="V508" i="3"/>
  <c r="V732" i="3" s="1"/>
  <c r="W683" i="3"/>
  <c r="W658" i="3"/>
  <c r="W581" i="3"/>
  <c r="W268" i="3"/>
  <c r="W560" i="3" s="1"/>
  <c r="X582" i="3"/>
  <c r="X588" i="3" s="1"/>
  <c r="X662" i="3" s="1"/>
  <c r="X508" i="3"/>
  <c r="X732" i="3" s="1"/>
  <c r="O311" i="3"/>
  <c r="P329" i="3"/>
  <c r="O334" i="3"/>
  <c r="O314" i="3" s="1"/>
  <c r="W421" i="3"/>
  <c r="Y280" i="3"/>
  <c r="Z214" i="3"/>
  <c r="Z439" i="3"/>
  <c r="AA437" i="3"/>
  <c r="Z438" i="3"/>
  <c r="S428" i="3"/>
  <c r="O408" i="3"/>
  <c r="T405" i="3"/>
  <c r="V330" i="3"/>
  <c r="W326" i="3" s="1"/>
  <c r="T310" i="3"/>
  <c r="T327" i="3"/>
  <c r="V599" i="3"/>
  <c r="Z282" i="3"/>
  <c r="Z667" i="3" s="1"/>
  <c r="AA216" i="3"/>
  <c r="W682" i="3"/>
  <c r="W599" i="3"/>
  <c r="W657" i="3"/>
  <c r="W582" i="3"/>
  <c r="U481" i="3"/>
  <c r="U684" i="3"/>
  <c r="U659" i="3"/>
  <c r="U590" i="3"/>
  <c r="U648" i="3" s="1"/>
  <c r="Y533" i="3"/>
  <c r="Y534" i="3" s="1"/>
  <c r="Z242" i="3"/>
  <c r="R353" i="3" l="1"/>
  <c r="R351" i="3"/>
  <c r="U488" i="3"/>
  <c r="R292" i="3"/>
  <c r="S292" i="3" s="1"/>
  <c r="S654" i="3" s="1"/>
  <c r="X373" i="3"/>
  <c r="V387" i="3"/>
  <c r="Z370" i="3"/>
  <c r="Z367" i="3" s="1"/>
  <c r="W374" i="3"/>
  <c r="W350" i="3"/>
  <c r="W347" i="3" s="1"/>
  <c r="AB80" i="3"/>
  <c r="V405" i="3"/>
  <c r="U295" i="3"/>
  <c r="Z254" i="3"/>
  <c r="Y559" i="3"/>
  <c r="N567" i="3"/>
  <c r="N568" i="3" s="1"/>
  <c r="N516" i="3" s="1"/>
  <c r="N514" i="3" s="1"/>
  <c r="W289" i="3"/>
  <c r="O296" i="3"/>
  <c r="X465" i="3"/>
  <c r="X462" i="3" s="1"/>
  <c r="Y462" i="3" s="1"/>
  <c r="U307" i="3"/>
  <c r="V307" i="3" s="1"/>
  <c r="X425" i="3"/>
  <c r="Y425" i="3" s="1"/>
  <c r="X446" i="3"/>
  <c r="Y446" i="3" s="1"/>
  <c r="Z444" i="3" s="1"/>
  <c r="X461" i="3"/>
  <c r="W461" i="3"/>
  <c r="W468" i="3" s="1"/>
  <c r="Y468" i="3" s="1"/>
  <c r="X374" i="3"/>
  <c r="Y374" i="3" s="1"/>
  <c r="O299" i="3"/>
  <c r="O635" i="3" s="1"/>
  <c r="AB152" i="3"/>
  <c r="AB150" i="3" s="1"/>
  <c r="AB275" i="3" s="1"/>
  <c r="AB126" i="3"/>
  <c r="X690" i="3"/>
  <c r="AB134" i="3"/>
  <c r="P526" i="3"/>
  <c r="O530" i="3"/>
  <c r="O515" i="3" s="1"/>
  <c r="Z445" i="3"/>
  <c r="Z442" i="3" s="1"/>
  <c r="AB437" i="3"/>
  <c r="AA438" i="3"/>
  <c r="AB438" i="3" s="1"/>
  <c r="AA439" i="3"/>
  <c r="Y666" i="3"/>
  <c r="Y283" i="3"/>
  <c r="Y284" i="3" s="1"/>
  <c r="P331" i="3"/>
  <c r="P309" i="3"/>
  <c r="P333" i="3"/>
  <c r="P313" i="3" s="1"/>
  <c r="V422" i="3"/>
  <c r="U402" i="3"/>
  <c r="V402" i="3" s="1"/>
  <c r="N612" i="3"/>
  <c r="N613" i="3" s="1"/>
  <c r="N615" i="3" s="1"/>
  <c r="M613" i="3"/>
  <c r="M615" i="3" s="1"/>
  <c r="Z521" i="3"/>
  <c r="Z522" i="3" s="1"/>
  <c r="AA237" i="3"/>
  <c r="Z685" i="3"/>
  <c r="Z660" i="3"/>
  <c r="Z600" i="3"/>
  <c r="AB364" i="3"/>
  <c r="Y582" i="3"/>
  <c r="W588" i="3"/>
  <c r="W606" i="3"/>
  <c r="W587" i="3"/>
  <c r="AA78" i="3"/>
  <c r="AA269" i="3"/>
  <c r="X691" i="3"/>
  <c r="M635" i="3"/>
  <c r="M636" i="3" s="1"/>
  <c r="N299" i="3"/>
  <c r="N635" i="3" s="1"/>
  <c r="N636" i="3" s="1"/>
  <c r="N637" i="3" s="1"/>
  <c r="N626" i="3" s="1"/>
  <c r="C21" i="3" s="1"/>
  <c r="AA660" i="3"/>
  <c r="AA685" i="3"/>
  <c r="AA600" i="3"/>
  <c r="Z533" i="3"/>
  <c r="Z534" i="3" s="1"/>
  <c r="AA242" i="3"/>
  <c r="W508" i="3"/>
  <c r="W330" i="3"/>
  <c r="AA214" i="3"/>
  <c r="Z280" i="3"/>
  <c r="Z271" i="3"/>
  <c r="AB104" i="3"/>
  <c r="AB271" i="3" s="1"/>
  <c r="X663" i="3"/>
  <c r="X715" i="3"/>
  <c r="T489" i="3"/>
  <c r="T402" i="3"/>
  <c r="AB138" i="3"/>
  <c r="X399" i="3"/>
  <c r="Y399" i="3" s="1"/>
  <c r="Y418" i="3"/>
  <c r="AA342" i="3"/>
  <c r="Z343" i="3"/>
  <c r="Z344" i="3"/>
  <c r="AB130" i="3"/>
  <c r="Z281" i="3"/>
  <c r="AA215" i="3"/>
  <c r="Y269" i="3"/>
  <c r="Y78" i="3"/>
  <c r="AA458" i="3"/>
  <c r="AB458" i="3" s="1"/>
  <c r="AB457" i="3"/>
  <c r="AA459" i="3"/>
  <c r="Z373" i="3"/>
  <c r="AB373" i="3" s="1"/>
  <c r="AB366" i="3"/>
  <c r="Y324" i="3"/>
  <c r="V590" i="3"/>
  <c r="T648" i="3"/>
  <c r="V648" i="3" s="1"/>
  <c r="X448" i="3"/>
  <c r="Y525" i="3"/>
  <c r="Y346" i="3"/>
  <c r="W391" i="3"/>
  <c r="X389" i="3" s="1"/>
  <c r="Y389" i="3"/>
  <c r="V659" i="3"/>
  <c r="V684" i="3"/>
  <c r="X745" i="3"/>
  <c r="X724" i="3"/>
  <c r="X725" i="3" s="1"/>
  <c r="V716" i="3"/>
  <c r="V663" i="3"/>
  <c r="V691" i="3"/>
  <c r="U401" i="3"/>
  <c r="U291" i="3" s="1"/>
  <c r="J719" i="3"/>
  <c r="J720" i="3" s="1"/>
  <c r="J736" i="3" s="1"/>
  <c r="J741" i="3"/>
  <c r="J749" i="3" s="1"/>
  <c r="J758" i="3" s="1"/>
  <c r="J703" i="3"/>
  <c r="J707" i="3" s="1"/>
  <c r="J708" i="3" s="1"/>
  <c r="AA583" i="3"/>
  <c r="AA589" i="3" s="1"/>
  <c r="AA716" i="3" s="1"/>
  <c r="Y551" i="3"/>
  <c r="T563" i="3"/>
  <c r="Z479" i="3"/>
  <c r="AA477" i="3"/>
  <c r="Z478" i="3"/>
  <c r="Z383" i="3"/>
  <c r="Z384" i="3"/>
  <c r="AA382" i="3"/>
  <c r="Y326" i="3"/>
  <c r="W306" i="3"/>
  <c r="Z547" i="3"/>
  <c r="Z548" i="3" s="1"/>
  <c r="AA249" i="3"/>
  <c r="O298" i="3"/>
  <c r="S313" i="3"/>
  <c r="X683" i="3"/>
  <c r="X581" i="3"/>
  <c r="X587" i="3" s="1"/>
  <c r="X658" i="3"/>
  <c r="X507" i="3"/>
  <c r="X268" i="3"/>
  <c r="X560" i="3" s="1"/>
  <c r="T307" i="3"/>
  <c r="O611" i="3"/>
  <c r="S408" i="3"/>
  <c r="Z441" i="3"/>
  <c r="Y421" i="3"/>
  <c r="W507" i="3"/>
  <c r="Y583" i="3"/>
  <c r="W589" i="3"/>
  <c r="V731" i="3"/>
  <c r="V770" i="3" s="1"/>
  <c r="V509" i="3"/>
  <c r="W466" i="3"/>
  <c r="X464" i="3" s="1"/>
  <c r="Y464" i="3"/>
  <c r="Z269" i="3"/>
  <c r="Z78" i="3"/>
  <c r="U469" i="3"/>
  <c r="V469" i="3" s="1"/>
  <c r="S747" i="3"/>
  <c r="S686" i="3"/>
  <c r="S681" i="3" s="1"/>
  <c r="S688" i="3" s="1"/>
  <c r="S693" i="3" s="1"/>
  <c r="S661" i="3"/>
  <c r="W449" i="3"/>
  <c r="AB144" i="3"/>
  <c r="AB142" i="3" s="1"/>
  <c r="AB274" i="3" s="1"/>
  <c r="U489" i="3"/>
  <c r="V489" i="3" s="1"/>
  <c r="V482" i="3"/>
  <c r="AA417" i="3"/>
  <c r="Z418" i="3"/>
  <c r="Z419" i="3"/>
  <c r="Y479" i="3"/>
  <c r="Q539" i="3"/>
  <c r="Q540" i="3" s="1"/>
  <c r="Q541" i="3" s="1"/>
  <c r="AA601" i="3"/>
  <c r="AB122" i="3"/>
  <c r="Z120" i="3"/>
  <c r="Z273" i="3" s="1"/>
  <c r="Y682" i="3"/>
  <c r="Y657" i="3"/>
  <c r="Y323" i="3"/>
  <c r="X304" i="3"/>
  <c r="X682" i="3"/>
  <c r="X657" i="3"/>
  <c r="X599" i="3"/>
  <c r="X606" i="3" s="1"/>
  <c r="X608" i="3" s="1"/>
  <c r="P426" i="3"/>
  <c r="P404" i="3"/>
  <c r="P428" i="3"/>
  <c r="P408" i="3" s="1"/>
  <c r="P611" i="3" s="1"/>
  <c r="X442" i="3"/>
  <c r="Z270" i="3"/>
  <c r="AB92" i="3"/>
  <c r="AB270" i="3" s="1"/>
  <c r="AA282" i="3"/>
  <c r="AA667" i="3" s="1"/>
  <c r="AB216" i="3"/>
  <c r="AB282" i="3" s="1"/>
  <c r="AB667" i="3" s="1"/>
  <c r="V690" i="3"/>
  <c r="V662" i="3"/>
  <c r="V715" i="3"/>
  <c r="V310" i="3"/>
  <c r="T295" i="3"/>
  <c r="T744" i="3" s="1"/>
  <c r="T734" i="3"/>
  <c r="Q552" i="3"/>
  <c r="P556" i="3"/>
  <c r="Y419" i="3"/>
  <c r="X421" i="3"/>
  <c r="Y344" i="3"/>
  <c r="W393" i="3"/>
  <c r="Y393" i="3" s="1"/>
  <c r="Y386" i="3"/>
  <c r="Y537" i="3"/>
  <c r="Z601" i="3"/>
  <c r="X386" i="3"/>
  <c r="Y384" i="3"/>
  <c r="W485" i="3"/>
  <c r="W482" i="3" s="1"/>
  <c r="AA120" i="3"/>
  <c r="AA273" i="3" s="1"/>
  <c r="Y484" i="3"/>
  <c r="W481" i="3"/>
  <c r="AB369" i="3"/>
  <c r="Z323" i="3"/>
  <c r="Z324" i="3"/>
  <c r="AA322" i="3"/>
  <c r="AA508" i="3"/>
  <c r="AA732" i="3" s="1"/>
  <c r="AA582" i="3"/>
  <c r="AA588" i="3" s="1"/>
  <c r="AA715" i="3" s="1"/>
  <c r="W462" i="3"/>
  <c r="X390" i="3"/>
  <c r="X387" i="3" s="1"/>
  <c r="S351" i="3" l="1"/>
  <c r="T349" i="3" s="1"/>
  <c r="R354" i="3"/>
  <c r="S354" i="3" s="1"/>
  <c r="U686" i="3"/>
  <c r="U681" i="3" s="1"/>
  <c r="U688" i="3" s="1"/>
  <c r="U693" i="3" s="1"/>
  <c r="U744" i="3"/>
  <c r="U747" i="3" s="1"/>
  <c r="X422" i="3"/>
  <c r="Y422" i="3" s="1"/>
  <c r="X350" i="3"/>
  <c r="X347" i="3" s="1"/>
  <c r="Y347" i="3" s="1"/>
  <c r="AA366" i="3"/>
  <c r="Z371" i="3"/>
  <c r="AA369" i="3" s="1"/>
  <c r="X346" i="3"/>
  <c r="AA370" i="3"/>
  <c r="AA367" i="3" s="1"/>
  <c r="AB367" i="3" s="1"/>
  <c r="W401" i="3"/>
  <c r="Y401" i="3" s="1"/>
  <c r="U661" i="3"/>
  <c r="U292" i="3"/>
  <c r="V292" i="3" s="1"/>
  <c r="V654" i="3" s="1"/>
  <c r="W402" i="3"/>
  <c r="X485" i="3"/>
  <c r="X405" i="3" s="1"/>
  <c r="AA254" i="3"/>
  <c r="Z559" i="3"/>
  <c r="O564" i="3"/>
  <c r="O565" i="3" s="1"/>
  <c r="O512" i="3" s="1"/>
  <c r="X466" i="3"/>
  <c r="Y466" i="3" s="1"/>
  <c r="Z464" i="3" s="1"/>
  <c r="AB464" i="3" s="1"/>
  <c r="Y465" i="3"/>
  <c r="Z461" i="3" s="1"/>
  <c r="AB461" i="3" s="1"/>
  <c r="Z374" i="3"/>
  <c r="P298" i="3"/>
  <c r="P634" i="3" s="1"/>
  <c r="W486" i="3"/>
  <c r="X484" i="3" s="1"/>
  <c r="Y461" i="3"/>
  <c r="X481" i="3"/>
  <c r="X401" i="3" s="1"/>
  <c r="X393" i="3"/>
  <c r="W394" i="3"/>
  <c r="Y390" i="3"/>
  <c r="Z386" i="3" s="1"/>
  <c r="AB120" i="3"/>
  <c r="AB273" i="3" s="1"/>
  <c r="AB657" i="3" s="1"/>
  <c r="AA691" i="3"/>
  <c r="Y581" i="3"/>
  <c r="AB601" i="3"/>
  <c r="AA663" i="3"/>
  <c r="AB600" i="3"/>
  <c r="Y387" i="3"/>
  <c r="R538" i="3"/>
  <c r="Q542" i="3"/>
  <c r="AB660" i="3"/>
  <c r="AB685" i="3"/>
  <c r="Z658" i="3"/>
  <c r="Z683" i="3"/>
  <c r="Z581" i="3"/>
  <c r="Z268" i="3"/>
  <c r="Z448" i="3"/>
  <c r="AB448" i="3" s="1"/>
  <c r="AB441" i="3"/>
  <c r="X731" i="3"/>
  <c r="X734" i="3" s="1"/>
  <c r="X509" i="3"/>
  <c r="Y306" i="3"/>
  <c r="U563" i="3"/>
  <c r="Z425" i="3"/>
  <c r="Z422" i="3" s="1"/>
  <c r="AA281" i="3"/>
  <c r="AB215" i="3"/>
  <c r="AB281" i="3" s="1"/>
  <c r="AB643" i="3" s="1"/>
  <c r="W310" i="3"/>
  <c r="Y599" i="3"/>
  <c r="P311" i="3"/>
  <c r="Q329" i="3"/>
  <c r="P334" i="3"/>
  <c r="P314" i="3" s="1"/>
  <c r="X449" i="3"/>
  <c r="Y449" i="3" s="1"/>
  <c r="Y442" i="3"/>
  <c r="AA662" i="3"/>
  <c r="AA418" i="3"/>
  <c r="AA419" i="3"/>
  <c r="AB417" i="3"/>
  <c r="V734" i="3"/>
  <c r="V771" i="3"/>
  <c r="Z525" i="3"/>
  <c r="AA323" i="3"/>
  <c r="AA324" i="3"/>
  <c r="AB322" i="3"/>
  <c r="T747" i="3"/>
  <c r="T686" i="3"/>
  <c r="T681" i="3" s="1"/>
  <c r="T688" i="3" s="1"/>
  <c r="T693" i="3" s="1"/>
  <c r="T661" i="3"/>
  <c r="V295" i="3"/>
  <c r="V744" i="3" s="1"/>
  <c r="Y304" i="3"/>
  <c r="X289" i="3"/>
  <c r="Y289" i="3" s="1"/>
  <c r="Z682" i="3"/>
  <c r="Z657" i="3"/>
  <c r="Z599" i="3"/>
  <c r="AA690" i="3"/>
  <c r="Y589" i="3"/>
  <c r="W663" i="3"/>
  <c r="W691" i="3"/>
  <c r="W716" i="3"/>
  <c r="O634" i="3"/>
  <c r="O636" i="3" s="1"/>
  <c r="S298" i="3"/>
  <c r="S634" i="3" s="1"/>
  <c r="AA384" i="3"/>
  <c r="AA383" i="3"/>
  <c r="AB383" i="3" s="1"/>
  <c r="AB382" i="3"/>
  <c r="AB477" i="3"/>
  <c r="AA478" i="3"/>
  <c r="AB478" i="3" s="1"/>
  <c r="AA479" i="3"/>
  <c r="AB459" i="3"/>
  <c r="Y658" i="3"/>
  <c r="Y683" i="3"/>
  <c r="Y268" i="3"/>
  <c r="Y560" i="3" s="1"/>
  <c r="Z654" i="3"/>
  <c r="Z643" i="3"/>
  <c r="X330" i="3"/>
  <c r="W732" i="3"/>
  <c r="Y508" i="3"/>
  <c r="Y732" i="3" s="1"/>
  <c r="AA683" i="3"/>
  <c r="AA658" i="3"/>
  <c r="AA581" i="3"/>
  <c r="AA587" i="3" s="1"/>
  <c r="AA507" i="3"/>
  <c r="AA268" i="3"/>
  <c r="Y588" i="3"/>
  <c r="W715" i="3"/>
  <c r="W690" i="3"/>
  <c r="W662" i="3"/>
  <c r="M695" i="3"/>
  <c r="M714" i="3"/>
  <c r="Y745" i="3"/>
  <c r="Y724" i="3"/>
  <c r="Y725" i="3" s="1"/>
  <c r="P527" i="3"/>
  <c r="P528" i="3" s="1"/>
  <c r="P529" i="3" s="1"/>
  <c r="W488" i="3"/>
  <c r="Y488" i="3" s="1"/>
  <c r="Y481" i="3"/>
  <c r="Q553" i="3"/>
  <c r="Q554" i="3" s="1"/>
  <c r="Q555" i="3" s="1"/>
  <c r="Z421" i="3"/>
  <c r="W731" i="3"/>
  <c r="W509" i="3"/>
  <c r="Y507" i="3"/>
  <c r="S611" i="3"/>
  <c r="O613" i="3"/>
  <c r="O615" i="3" s="1"/>
  <c r="X684" i="3"/>
  <c r="X659" i="3"/>
  <c r="X590" i="3"/>
  <c r="X648" i="3" s="1"/>
  <c r="AA547" i="3"/>
  <c r="AA548" i="3" s="1"/>
  <c r="AB249" i="3"/>
  <c r="AB547" i="3" s="1"/>
  <c r="AB548" i="3" s="1"/>
  <c r="Z551" i="3"/>
  <c r="X326" i="3"/>
  <c r="Z666" i="3"/>
  <c r="Z283" i="3"/>
  <c r="Z284" i="3" s="1"/>
  <c r="N695" i="3"/>
  <c r="N714" i="3"/>
  <c r="W469" i="3"/>
  <c r="Z304" i="3"/>
  <c r="AA682" i="3"/>
  <c r="AA599" i="3"/>
  <c r="AA606" i="3" s="1"/>
  <c r="AA608" i="3" s="1"/>
  <c r="AA657" i="3"/>
  <c r="Z537" i="3"/>
  <c r="X468" i="3"/>
  <c r="Z582" i="3"/>
  <c r="P406" i="3"/>
  <c r="Q424" i="3"/>
  <c r="P429" i="3"/>
  <c r="P409" i="3" s="1"/>
  <c r="P612" i="3" s="1"/>
  <c r="P613" i="3" s="1"/>
  <c r="P615" i="3" s="1"/>
  <c r="Z399" i="3"/>
  <c r="AB269" i="3"/>
  <c r="AB78" i="3"/>
  <c r="AB444" i="3"/>
  <c r="Z446" i="3"/>
  <c r="AA444" i="3" s="1"/>
  <c r="T292" i="3"/>
  <c r="J737" i="3"/>
  <c r="J220" i="3" s="1"/>
  <c r="K573" i="3"/>
  <c r="X391" i="3"/>
  <c r="Y391" i="3" s="1"/>
  <c r="Z389" i="3" s="1"/>
  <c r="W405" i="3"/>
  <c r="W327" i="3"/>
  <c r="AA344" i="3"/>
  <c r="AA343" i="3"/>
  <c r="AB343" i="3" s="1"/>
  <c r="AB342" i="3"/>
  <c r="Z583" i="3"/>
  <c r="AA280" i="3"/>
  <c r="AB214" i="3"/>
  <c r="AB280" i="3" s="1"/>
  <c r="AA533" i="3"/>
  <c r="AA534" i="3" s="1"/>
  <c r="AB242" i="3"/>
  <c r="AB533" i="3" s="1"/>
  <c r="AB534" i="3" s="1"/>
  <c r="W659" i="3"/>
  <c r="W590" i="3"/>
  <c r="W684" i="3"/>
  <c r="Y587" i="3"/>
  <c r="W608" i="3"/>
  <c r="Y608" i="3" s="1"/>
  <c r="Y606" i="3"/>
  <c r="AA521" i="3"/>
  <c r="AA522" i="3" s="1"/>
  <c r="AB237" i="3"/>
  <c r="AB521" i="3" s="1"/>
  <c r="AB522" i="3" s="1"/>
  <c r="P294" i="3"/>
  <c r="AA441" i="3"/>
  <c r="AB439" i="3"/>
  <c r="AA445" i="3"/>
  <c r="AB445" i="3" s="1"/>
  <c r="T351" i="3" l="1"/>
  <c r="T353" i="3"/>
  <c r="V353" i="3" s="1"/>
  <c r="V349" i="3"/>
  <c r="X310" i="3"/>
  <c r="X295" i="3" s="1"/>
  <c r="Y350" i="3"/>
  <c r="Z346" i="3" s="1"/>
  <c r="AB346" i="3" s="1"/>
  <c r="AA373" i="3"/>
  <c r="AA371" i="3"/>
  <c r="AB371" i="3" s="1"/>
  <c r="AB370" i="3"/>
  <c r="W291" i="3"/>
  <c r="Y291" i="3" s="1"/>
  <c r="Z465" i="3"/>
  <c r="AA465" i="3" s="1"/>
  <c r="AA462" i="3" s="1"/>
  <c r="AB462" i="3" s="1"/>
  <c r="AB682" i="3"/>
  <c r="X469" i="3"/>
  <c r="Y469" i="3" s="1"/>
  <c r="Y485" i="3"/>
  <c r="Z481" i="3" s="1"/>
  <c r="Z401" i="3" s="1"/>
  <c r="AB401" i="3" s="1"/>
  <c r="X486" i="3"/>
  <c r="Y486" i="3" s="1"/>
  <c r="Z484" i="3" s="1"/>
  <c r="Z560" i="3"/>
  <c r="Z468" i="3"/>
  <c r="AB468" i="3" s="1"/>
  <c r="X488" i="3"/>
  <c r="Y405" i="3"/>
  <c r="X482" i="3"/>
  <c r="X402" i="3" s="1"/>
  <c r="Y402" i="3" s="1"/>
  <c r="AB254" i="3"/>
  <c r="AB559" i="3" s="1"/>
  <c r="AA559" i="3"/>
  <c r="AA560" i="3" s="1"/>
  <c r="O511" i="3"/>
  <c r="O697" i="3" s="1"/>
  <c r="AA448" i="3"/>
  <c r="Z390" i="3"/>
  <c r="Z387" i="3" s="1"/>
  <c r="W489" i="3"/>
  <c r="O566" i="3"/>
  <c r="O567" i="3" s="1"/>
  <c r="P564" i="3" s="1"/>
  <c r="P695" i="3"/>
  <c r="P714" i="3"/>
  <c r="W307" i="3"/>
  <c r="W292" i="3" s="1"/>
  <c r="Q526" i="3"/>
  <c r="P530" i="3"/>
  <c r="P515" i="3" s="1"/>
  <c r="Y684" i="3"/>
  <c r="Y659" i="3"/>
  <c r="AB344" i="3"/>
  <c r="K574" i="3"/>
  <c r="AA446" i="3"/>
  <c r="AB446" i="3" s="1"/>
  <c r="Z289" i="3"/>
  <c r="AB386" i="3"/>
  <c r="Z393" i="3"/>
  <c r="AB393" i="3" s="1"/>
  <c r="Y731" i="3"/>
  <c r="Y509" i="3"/>
  <c r="AA731" i="3"/>
  <c r="AA734" i="3" s="1"/>
  <c r="AA509" i="3"/>
  <c r="Y691" i="3"/>
  <c r="Y663" i="3"/>
  <c r="Y716" i="3"/>
  <c r="AA304" i="3"/>
  <c r="AB323" i="3"/>
  <c r="O718" i="3"/>
  <c r="O664" i="3"/>
  <c r="P296" i="3"/>
  <c r="AB581" i="3"/>
  <c r="Z587" i="3"/>
  <c r="AA525" i="3"/>
  <c r="AA654" i="3"/>
  <c r="AA643" i="3"/>
  <c r="AB582" i="3"/>
  <c r="Z588" i="3"/>
  <c r="AA684" i="3"/>
  <c r="AA659" i="3"/>
  <c r="AA590" i="3"/>
  <c r="AA648" i="3" s="1"/>
  <c r="AB479" i="3"/>
  <c r="AA442" i="3"/>
  <c r="W648" i="3"/>
  <c r="Y648" i="3" s="1"/>
  <c r="Y590" i="3"/>
  <c r="AB666" i="3"/>
  <c r="AB283" i="3"/>
  <c r="AB284" i="3" s="1"/>
  <c r="Z449" i="3"/>
  <c r="Z508" i="3"/>
  <c r="AA537" i="3"/>
  <c r="X306" i="3"/>
  <c r="X291" i="3" s="1"/>
  <c r="O695" i="3"/>
  <c r="O714" i="3"/>
  <c r="W734" i="3"/>
  <c r="AB421" i="3"/>
  <c r="Y715" i="3"/>
  <c r="Y690" i="3"/>
  <c r="Y662" i="3"/>
  <c r="X327" i="3"/>
  <c r="AB384" i="3"/>
  <c r="V747" i="3"/>
  <c r="V686" i="3"/>
  <c r="V681" i="3" s="1"/>
  <c r="V688" i="3" s="1"/>
  <c r="V693" i="3" s="1"/>
  <c r="V661" i="3"/>
  <c r="AB419" i="3"/>
  <c r="AA421" i="3"/>
  <c r="P299" i="3"/>
  <c r="P635" i="3" s="1"/>
  <c r="P636" i="3" s="1"/>
  <c r="Y330" i="3"/>
  <c r="Z507" i="3"/>
  <c r="X394" i="3"/>
  <c r="Y394" i="3" s="1"/>
  <c r="AA666" i="3"/>
  <c r="AA283" i="3"/>
  <c r="AA284" i="3" s="1"/>
  <c r="Z589" i="3"/>
  <c r="AB583" i="3"/>
  <c r="AB389" i="3"/>
  <c r="AB683" i="3"/>
  <c r="AB658" i="3"/>
  <c r="AB268" i="3"/>
  <c r="Q426" i="3"/>
  <c r="Q404" i="3"/>
  <c r="Q428" i="3"/>
  <c r="Q408" i="3" s="1"/>
  <c r="Q611" i="3" s="1"/>
  <c r="Z745" i="3"/>
  <c r="Z724" i="3"/>
  <c r="Z725" i="3" s="1"/>
  <c r="AA551" i="3"/>
  <c r="R552" i="3"/>
  <c r="Q556" i="3"/>
  <c r="AB599" i="3"/>
  <c r="Z606" i="3"/>
  <c r="AB324" i="3"/>
  <c r="AB418" i="3"/>
  <c r="AA399" i="3"/>
  <c r="AB399" i="3" s="1"/>
  <c r="Q331" i="3"/>
  <c r="Q309" i="3"/>
  <c r="Q333" i="3"/>
  <c r="Q313" i="3" s="1"/>
  <c r="W295" i="3"/>
  <c r="W744" i="3" s="1"/>
  <c r="AA425" i="3"/>
  <c r="AB425" i="3" s="1"/>
  <c r="V563" i="3"/>
  <c r="R539" i="3"/>
  <c r="R540" i="3" s="1"/>
  <c r="S538" i="3"/>
  <c r="S539" i="3" s="1"/>
  <c r="U349" i="3" l="1"/>
  <c r="T354" i="3"/>
  <c r="X686" i="3"/>
  <c r="X681" i="3" s="1"/>
  <c r="X688" i="3" s="1"/>
  <c r="X693" i="3" s="1"/>
  <c r="X744" i="3"/>
  <c r="Y310" i="3"/>
  <c r="Z350" i="3"/>
  <c r="AA350" i="3" s="1"/>
  <c r="AB465" i="3"/>
  <c r="AA461" i="3"/>
  <c r="AA374" i="3"/>
  <c r="AB374" i="3" s="1"/>
  <c r="Z466" i="3"/>
  <c r="AA464" i="3" s="1"/>
  <c r="AA466" i="3" s="1"/>
  <c r="AB466" i="3" s="1"/>
  <c r="Z462" i="3"/>
  <c r="Y734" i="3"/>
  <c r="Y770" i="3"/>
  <c r="Y771" i="3" s="1"/>
  <c r="AB481" i="3"/>
  <c r="Z485" i="3"/>
  <c r="Z405" i="3" s="1"/>
  <c r="Z488" i="3"/>
  <c r="AB488" i="3" s="1"/>
  <c r="AB484" i="3"/>
  <c r="X661" i="3"/>
  <c r="Y482" i="3"/>
  <c r="X489" i="3"/>
  <c r="Y489" i="3" s="1"/>
  <c r="AA390" i="3"/>
  <c r="AA387" i="3" s="1"/>
  <c r="AB387" i="3" s="1"/>
  <c r="X747" i="3"/>
  <c r="AB560" i="3"/>
  <c r="Z391" i="3"/>
  <c r="AA389" i="3" s="1"/>
  <c r="AA386" i="3"/>
  <c r="K576" i="3"/>
  <c r="K717" i="3" s="1"/>
  <c r="AA346" i="3"/>
  <c r="AA347" i="3"/>
  <c r="AB347" i="3" s="1"/>
  <c r="Q298" i="3"/>
  <c r="Q634" i="3" s="1"/>
  <c r="O568" i="3"/>
  <c r="O516" i="3" s="1"/>
  <c r="O514" i="3" s="1"/>
  <c r="Y327" i="3"/>
  <c r="X307" i="3"/>
  <c r="Q527" i="3"/>
  <c r="Q294" i="3"/>
  <c r="Z608" i="3"/>
  <c r="AB608" i="3" s="1"/>
  <c r="AB606" i="3"/>
  <c r="AA422" i="3"/>
  <c r="AB537" i="3"/>
  <c r="AB745" i="3"/>
  <c r="AB724" i="3"/>
  <c r="AB725" i="3" s="1"/>
  <c r="AA449" i="3"/>
  <c r="AB449" i="3" s="1"/>
  <c r="AB442" i="3"/>
  <c r="P565" i="3"/>
  <c r="P512" i="3" s="1"/>
  <c r="P511" i="3"/>
  <c r="S540" i="3"/>
  <c r="R541" i="3"/>
  <c r="R329" i="3"/>
  <c r="Q311" i="3"/>
  <c r="Q334" i="3"/>
  <c r="Q314" i="3" s="1"/>
  <c r="R553" i="3"/>
  <c r="R554" i="3" s="1"/>
  <c r="S552" i="3"/>
  <c r="S553" i="3" s="1"/>
  <c r="W747" i="3"/>
  <c r="W686" i="3"/>
  <c r="W681" i="3" s="1"/>
  <c r="W688" i="3" s="1"/>
  <c r="W693" i="3" s="1"/>
  <c r="W661" i="3"/>
  <c r="Y295" i="3"/>
  <c r="Y744" i="3" s="1"/>
  <c r="AB551" i="3"/>
  <c r="AB589" i="3"/>
  <c r="Z691" i="3"/>
  <c r="Z716" i="3"/>
  <c r="Z663" i="3"/>
  <c r="Z731" i="3"/>
  <c r="Z509" i="3"/>
  <c r="AB507" i="3"/>
  <c r="Z732" i="3"/>
  <c r="AB508" i="3"/>
  <c r="AB732" i="3" s="1"/>
  <c r="Z684" i="3"/>
  <c r="Z659" i="3"/>
  <c r="AB587" i="3"/>
  <c r="Z590" i="3"/>
  <c r="W563" i="3"/>
  <c r="Q406" i="3"/>
  <c r="R424" i="3"/>
  <c r="Q429" i="3"/>
  <c r="Q409" i="3" s="1"/>
  <c r="Q612" i="3" s="1"/>
  <c r="Q613" i="3" s="1"/>
  <c r="Q615" i="3" s="1"/>
  <c r="AA724" i="3"/>
  <c r="AA725" i="3" s="1"/>
  <c r="AA745" i="3"/>
  <c r="Z330" i="3"/>
  <c r="AA330" i="3" s="1"/>
  <c r="Z326" i="3"/>
  <c r="AB588" i="3"/>
  <c r="Z690" i="3"/>
  <c r="Z715" i="3"/>
  <c r="Z662" i="3"/>
  <c r="AB525" i="3"/>
  <c r="AB304" i="3"/>
  <c r="AA289" i="3"/>
  <c r="AB289" i="3" s="1"/>
  <c r="U353" i="3" l="1"/>
  <c r="U351" i="3"/>
  <c r="AA485" i="3"/>
  <c r="AB485" i="3" s="1"/>
  <c r="AB350" i="3"/>
  <c r="Z347" i="3"/>
  <c r="AA310" i="3"/>
  <c r="AA469" i="3"/>
  <c r="AB469" i="3" s="1"/>
  <c r="AA468" i="3"/>
  <c r="Z469" i="3"/>
  <c r="Z482" i="3"/>
  <c r="AA481" i="3"/>
  <c r="AA401" i="3" s="1"/>
  <c r="AB390" i="3"/>
  <c r="Z486" i="3"/>
  <c r="AA484" i="3" s="1"/>
  <c r="AA482" i="3"/>
  <c r="AB482" i="3" s="1"/>
  <c r="AA391" i="3"/>
  <c r="AB391" i="3" s="1"/>
  <c r="AA393" i="3"/>
  <c r="Z394" i="3"/>
  <c r="K644" i="3"/>
  <c r="K645" i="3" s="1"/>
  <c r="K647" i="3" s="1"/>
  <c r="K696" i="3"/>
  <c r="K699" i="3" s="1"/>
  <c r="K618" i="3" s="1"/>
  <c r="K619" i="3" s="1"/>
  <c r="K620" i="3" s="1"/>
  <c r="AA405" i="3"/>
  <c r="AB405" i="3" s="1"/>
  <c r="K655" i="3"/>
  <c r="K652" i="3" s="1"/>
  <c r="Z327" i="3"/>
  <c r="Z734" i="3"/>
  <c r="P566" i="3"/>
  <c r="P567" i="3" s="1"/>
  <c r="Q564" i="3" s="1"/>
  <c r="S554" i="3"/>
  <c r="R555" i="3"/>
  <c r="Q695" i="3"/>
  <c r="Q714" i="3"/>
  <c r="Q299" i="3"/>
  <c r="Q635" i="3" s="1"/>
  <c r="Q636" i="3" s="1"/>
  <c r="AB330" i="3"/>
  <c r="Z310" i="3"/>
  <c r="AA326" i="3"/>
  <c r="AA327" i="3"/>
  <c r="Y747" i="3"/>
  <c r="Y661" i="3"/>
  <c r="Y686" i="3"/>
  <c r="Y681" i="3" s="1"/>
  <c r="Y688" i="3" s="1"/>
  <c r="Y693" i="3" s="1"/>
  <c r="Q296" i="3"/>
  <c r="P718" i="3"/>
  <c r="P664" i="3"/>
  <c r="AB716" i="3"/>
  <c r="AB663" i="3"/>
  <c r="AB691" i="3"/>
  <c r="R331" i="3"/>
  <c r="R309" i="3"/>
  <c r="R333" i="3"/>
  <c r="R313" i="3" s="1"/>
  <c r="P697" i="3"/>
  <c r="AB422" i="3"/>
  <c r="Y307" i="3"/>
  <c r="X292" i="3"/>
  <c r="Y292" i="3" s="1"/>
  <c r="Y654" i="3" s="1"/>
  <c r="AB690" i="3"/>
  <c r="AB715" i="3"/>
  <c r="AB662" i="3"/>
  <c r="AB326" i="3"/>
  <c r="Z306" i="3"/>
  <c r="Z402" i="3"/>
  <c r="R426" i="3"/>
  <c r="R404" i="3"/>
  <c r="R428" i="3"/>
  <c r="R408" i="3" s="1"/>
  <c r="R611" i="3" s="1"/>
  <c r="Z648" i="3"/>
  <c r="AB648" i="3" s="1"/>
  <c r="AB590" i="3"/>
  <c r="S541" i="3"/>
  <c r="R542" i="3"/>
  <c r="Q528" i="3"/>
  <c r="Q529" i="3" s="1"/>
  <c r="X563" i="3"/>
  <c r="AB684" i="3"/>
  <c r="AB659" i="3"/>
  <c r="AB731" i="3"/>
  <c r="AB734" i="3" s="1"/>
  <c r="AB509" i="3"/>
  <c r="V351" i="3" l="1"/>
  <c r="W349" i="3" s="1"/>
  <c r="U354" i="3"/>
  <c r="V354" i="3" s="1"/>
  <c r="Z307" i="3"/>
  <c r="AA488" i="3"/>
  <c r="AA394" i="3"/>
  <c r="AB394" i="3" s="1"/>
  <c r="AA486" i="3"/>
  <c r="AB486" i="3" s="1"/>
  <c r="Z489" i="3"/>
  <c r="AA402" i="3"/>
  <c r="AB402" i="3" s="1"/>
  <c r="AA295" i="3"/>
  <c r="AA744" i="3" s="1"/>
  <c r="AB770" i="3"/>
  <c r="AB771" i="3" s="1"/>
  <c r="G771" i="3" s="1"/>
  <c r="P568" i="3"/>
  <c r="P516" i="3" s="1"/>
  <c r="P514" i="3" s="1"/>
  <c r="R294" i="3"/>
  <c r="K622" i="3"/>
  <c r="R526" i="3"/>
  <c r="Q530" i="3"/>
  <c r="Q515" i="3" s="1"/>
  <c r="AB306" i="3"/>
  <c r="Z291" i="3"/>
  <c r="AB291" i="3" s="1"/>
  <c r="S331" i="3"/>
  <c r="T329" i="3" s="1"/>
  <c r="R311" i="3"/>
  <c r="R334" i="3"/>
  <c r="Q565" i="3"/>
  <c r="Q512" i="3" s="1"/>
  <c r="Q511" i="3"/>
  <c r="AB327" i="3"/>
  <c r="AA307" i="3"/>
  <c r="S555" i="3"/>
  <c r="R556" i="3"/>
  <c r="Z295" i="3"/>
  <c r="Z744" i="3" s="1"/>
  <c r="AB310" i="3"/>
  <c r="K668" i="3"/>
  <c r="K670" i="3" s="1"/>
  <c r="K671" i="3"/>
  <c r="K649" i="3"/>
  <c r="Y563" i="3"/>
  <c r="T538" i="3"/>
  <c r="S542" i="3"/>
  <c r="S426" i="3"/>
  <c r="T424" i="3" s="1"/>
  <c r="R406" i="3"/>
  <c r="S406" i="3" s="1"/>
  <c r="R429" i="3"/>
  <c r="R298" i="3"/>
  <c r="R634" i="3" s="1"/>
  <c r="AA306" i="3"/>
  <c r="AA291" i="3" s="1"/>
  <c r="Z292" i="3"/>
  <c r="W353" i="3" l="1"/>
  <c r="Y353" i="3" s="1"/>
  <c r="Y349" i="3"/>
  <c r="W351" i="3"/>
  <c r="AA489" i="3"/>
  <c r="AB489" i="3" s="1"/>
  <c r="AA747" i="3"/>
  <c r="AA686" i="3"/>
  <c r="AA681" i="3" s="1"/>
  <c r="AA688" i="3" s="1"/>
  <c r="AA693" i="3" s="1"/>
  <c r="AA661" i="3"/>
  <c r="T539" i="3"/>
  <c r="T540" i="3" s="1"/>
  <c r="T541" i="3" s="1"/>
  <c r="S311" i="3"/>
  <c r="R296" i="3"/>
  <c r="S296" i="3" s="1"/>
  <c r="T426" i="3"/>
  <c r="V424" i="3"/>
  <c r="T404" i="3"/>
  <c r="V404" i="3" s="1"/>
  <c r="T428" i="3"/>
  <c r="Z563" i="3"/>
  <c r="T552" i="3"/>
  <c r="S556" i="3"/>
  <c r="Q566" i="3"/>
  <c r="Q567" i="3" s="1"/>
  <c r="V329" i="3"/>
  <c r="T309" i="3"/>
  <c r="T331" i="3"/>
  <c r="T333" i="3"/>
  <c r="Z747" i="3"/>
  <c r="Z686" i="3"/>
  <c r="Z681" i="3" s="1"/>
  <c r="Z688" i="3" s="1"/>
  <c r="Z693" i="3" s="1"/>
  <c r="Z661" i="3"/>
  <c r="AB295" i="3"/>
  <c r="AB744" i="3" s="1"/>
  <c r="AB307" i="3"/>
  <c r="AA292" i="3"/>
  <c r="AB292" i="3" s="1"/>
  <c r="AB654" i="3" s="1"/>
  <c r="Q718" i="3"/>
  <c r="Q664" i="3"/>
  <c r="R527" i="3"/>
  <c r="S526" i="3"/>
  <c r="S527" i="3" s="1"/>
  <c r="S429" i="3"/>
  <c r="R409" i="3"/>
  <c r="K672" i="3"/>
  <c r="K673" i="3"/>
  <c r="L665" i="3" s="1"/>
  <c r="L656" i="3" s="1"/>
  <c r="Q697" i="3"/>
  <c r="S334" i="3"/>
  <c r="R314" i="3"/>
  <c r="K701" i="3"/>
  <c r="X349" i="3" l="1"/>
  <c r="W354" i="3"/>
  <c r="R564" i="3"/>
  <c r="Q568" i="3"/>
  <c r="Q516" i="3" s="1"/>
  <c r="Q514" i="3" s="1"/>
  <c r="U538" i="3"/>
  <c r="T542" i="3"/>
  <c r="S314" i="3"/>
  <c r="R299" i="3"/>
  <c r="V309" i="3"/>
  <c r="T294" i="3"/>
  <c r="V294" i="3" s="1"/>
  <c r="T553" i="3"/>
  <c r="T554" i="3" s="1"/>
  <c r="T555" i="3" s="1"/>
  <c r="V428" i="3"/>
  <c r="T408" i="3"/>
  <c r="K719" i="3"/>
  <c r="K720" i="3" s="1"/>
  <c r="K736" i="3" s="1"/>
  <c r="K741" i="3"/>
  <c r="K749" i="3" s="1"/>
  <c r="K758" i="3" s="1"/>
  <c r="K703" i="3"/>
  <c r="K707" i="3" s="1"/>
  <c r="K708" i="3" s="1"/>
  <c r="R612" i="3"/>
  <c r="S409" i="3"/>
  <c r="V333" i="3"/>
  <c r="T313" i="3"/>
  <c r="AA563" i="3"/>
  <c r="T311" i="3"/>
  <c r="U329" i="3"/>
  <c r="T334" i="3"/>
  <c r="T314" i="3" s="1"/>
  <c r="T406" i="3"/>
  <c r="U424" i="3"/>
  <c r="T429" i="3"/>
  <c r="T409" i="3" s="1"/>
  <c r="T612" i="3" s="1"/>
  <c r="R528" i="3"/>
  <c r="AB747" i="3"/>
  <c r="AB686" i="3"/>
  <c r="AB681" i="3" s="1"/>
  <c r="AB688" i="3" s="1"/>
  <c r="AB693" i="3" s="1"/>
  <c r="AB661" i="3"/>
  <c r="X353" i="3" l="1"/>
  <c r="X351" i="3"/>
  <c r="T296" i="3"/>
  <c r="T299" i="3"/>
  <c r="T635" i="3" s="1"/>
  <c r="U552" i="3"/>
  <c r="T556" i="3"/>
  <c r="U426" i="3"/>
  <c r="U404" i="3"/>
  <c r="U428" i="3"/>
  <c r="U408" i="3" s="1"/>
  <c r="U611" i="3" s="1"/>
  <c r="AB563" i="3"/>
  <c r="S612" i="3"/>
  <c r="S613" i="3" s="1"/>
  <c r="S615" i="3" s="1"/>
  <c r="R613" i="3"/>
  <c r="R615" i="3" s="1"/>
  <c r="T298" i="3"/>
  <c r="V313" i="3"/>
  <c r="S528" i="3"/>
  <c r="R529" i="3"/>
  <c r="U539" i="3"/>
  <c r="U540" i="3" s="1"/>
  <c r="V538" i="3"/>
  <c r="V539" i="3" s="1"/>
  <c r="R565" i="3"/>
  <c r="R512" i="3" s="1"/>
  <c r="S564" i="3"/>
  <c r="S565" i="3" s="1"/>
  <c r="R511" i="3"/>
  <c r="U331" i="3"/>
  <c r="U309" i="3"/>
  <c r="U333" i="3"/>
  <c r="U313" i="3" s="1"/>
  <c r="L573" i="3"/>
  <c r="K737" i="3"/>
  <c r="K220" i="3" s="1"/>
  <c r="R635" i="3"/>
  <c r="R636" i="3" s="1"/>
  <c r="S299" i="3"/>
  <c r="S635" i="3" s="1"/>
  <c r="S636" i="3" s="1"/>
  <c r="S637" i="3" s="1"/>
  <c r="S626" i="3" s="1"/>
  <c r="C22" i="3" s="1"/>
  <c r="T611" i="3"/>
  <c r="V408" i="3"/>
  <c r="X354" i="3" l="1"/>
  <c r="Y354" i="3" s="1"/>
  <c r="Y351" i="3"/>
  <c r="Z349" i="3" s="1"/>
  <c r="U294" i="3"/>
  <c r="R566" i="3"/>
  <c r="R567" i="3" s="1"/>
  <c r="R697" i="3"/>
  <c r="S511" i="3"/>
  <c r="S697" i="3" s="1"/>
  <c r="U298" i="3"/>
  <c r="U634" i="3" s="1"/>
  <c r="V540" i="3"/>
  <c r="U541" i="3"/>
  <c r="S695" i="3"/>
  <c r="S714" i="3"/>
  <c r="R695" i="3"/>
  <c r="R714" i="3"/>
  <c r="V611" i="3"/>
  <c r="T613" i="3"/>
  <c r="T615" i="3" s="1"/>
  <c r="V426" i="3"/>
  <c r="W424" i="3" s="1"/>
  <c r="U406" i="3"/>
  <c r="V406" i="3" s="1"/>
  <c r="U429" i="3"/>
  <c r="L574" i="3"/>
  <c r="L576" i="3" s="1"/>
  <c r="V331" i="3"/>
  <c r="W329" i="3" s="1"/>
  <c r="U311" i="3"/>
  <c r="U334" i="3"/>
  <c r="R718" i="3"/>
  <c r="R664" i="3"/>
  <c r="S512" i="3"/>
  <c r="S529" i="3"/>
  <c r="R530" i="3"/>
  <c r="R515" i="3" s="1"/>
  <c r="T634" i="3"/>
  <c r="T636" i="3" s="1"/>
  <c r="V298" i="3"/>
  <c r="V634" i="3" s="1"/>
  <c r="U553" i="3"/>
  <c r="U554" i="3" s="1"/>
  <c r="V552" i="3"/>
  <c r="V553" i="3" s="1"/>
  <c r="Z351" i="3" l="1"/>
  <c r="AB349" i="3"/>
  <c r="Z353" i="3"/>
  <c r="AB353" i="3" s="1"/>
  <c r="L717" i="3"/>
  <c r="L696" i="3"/>
  <c r="L699" i="3" s="1"/>
  <c r="L618" i="3" s="1"/>
  <c r="L619" i="3" s="1"/>
  <c r="S566" i="3"/>
  <c r="S718" i="3"/>
  <c r="S664" i="3"/>
  <c r="V311" i="3"/>
  <c r="U296" i="3"/>
  <c r="V296" i="3" s="1"/>
  <c r="L655" i="3"/>
  <c r="L644" i="3"/>
  <c r="V429" i="3"/>
  <c r="U409" i="3"/>
  <c r="V541" i="3"/>
  <c r="U542" i="3"/>
  <c r="W331" i="3"/>
  <c r="Y329" i="3"/>
  <c r="W309" i="3"/>
  <c r="W333" i="3"/>
  <c r="T695" i="3"/>
  <c r="T714" i="3"/>
  <c r="V554" i="3"/>
  <c r="U555" i="3"/>
  <c r="W404" i="3"/>
  <c r="Y404" i="3" s="1"/>
  <c r="W426" i="3"/>
  <c r="Y424" i="3"/>
  <c r="W428" i="3"/>
  <c r="T526" i="3"/>
  <c r="S530" i="3"/>
  <c r="S515" i="3" s="1"/>
  <c r="U314" i="3"/>
  <c r="V334" i="3"/>
  <c r="S567" i="3"/>
  <c r="R568" i="3"/>
  <c r="R516" i="3" s="1"/>
  <c r="R514" i="3" s="1"/>
  <c r="AA349" i="3" l="1"/>
  <c r="Z354" i="3"/>
  <c r="V314" i="3"/>
  <c r="U299" i="3"/>
  <c r="T564" i="3"/>
  <c r="S568" i="3"/>
  <c r="S516" i="3" s="1"/>
  <c r="S514" i="3" s="1"/>
  <c r="X424" i="3"/>
  <c r="W406" i="3"/>
  <c r="W429" i="3"/>
  <c r="W409" i="3" s="1"/>
  <c r="W612" i="3" s="1"/>
  <c r="X329" i="3"/>
  <c r="W311" i="3"/>
  <c r="W334" i="3"/>
  <c r="W314" i="3" s="1"/>
  <c r="L645" i="3"/>
  <c r="L647" i="3" s="1"/>
  <c r="T527" i="3"/>
  <c r="V555" i="3"/>
  <c r="U556" i="3"/>
  <c r="W313" i="3"/>
  <c r="Y333" i="3"/>
  <c r="U612" i="3"/>
  <c r="V409" i="3"/>
  <c r="L652" i="3"/>
  <c r="Y428" i="3"/>
  <c r="W408" i="3"/>
  <c r="L620" i="3"/>
  <c r="Y309" i="3"/>
  <c r="W294" i="3"/>
  <c r="Y294" i="3" s="1"/>
  <c r="W538" i="3"/>
  <c r="V542" i="3"/>
  <c r="AA351" i="3" l="1"/>
  <c r="AA353" i="3"/>
  <c r="W299" i="3"/>
  <c r="W635" i="3" s="1"/>
  <c r="L622" i="3"/>
  <c r="X331" i="3"/>
  <c r="X309" i="3"/>
  <c r="X333" i="3"/>
  <c r="X313" i="3" s="1"/>
  <c r="T565" i="3"/>
  <c r="T512" i="3" s="1"/>
  <c r="L668" i="3"/>
  <c r="L670" i="3" s="1"/>
  <c r="L671" i="3"/>
  <c r="Y313" i="3"/>
  <c r="W298" i="3"/>
  <c r="T511" i="3"/>
  <c r="L649" i="3"/>
  <c r="X426" i="3"/>
  <c r="X404" i="3"/>
  <c r="X428" i="3"/>
  <c r="X408" i="3" s="1"/>
  <c r="X611" i="3" s="1"/>
  <c r="W611" i="3"/>
  <c r="Y408" i="3"/>
  <c r="V612" i="3"/>
  <c r="V613" i="3" s="1"/>
  <c r="V615" i="3" s="1"/>
  <c r="U613" i="3"/>
  <c r="U615" i="3" s="1"/>
  <c r="W552" i="3"/>
  <c r="V556" i="3"/>
  <c r="T528" i="3"/>
  <c r="T529" i="3" s="1"/>
  <c r="W296" i="3"/>
  <c r="U635" i="3"/>
  <c r="U636" i="3" s="1"/>
  <c r="V299" i="3"/>
  <c r="V635" i="3" s="1"/>
  <c r="V636" i="3" s="1"/>
  <c r="V637" i="3" s="1"/>
  <c r="V626" i="3" s="1"/>
  <c r="C23" i="3" s="1"/>
  <c r="W539" i="3"/>
  <c r="W540" i="3" s="1"/>
  <c r="W541" i="3" s="1"/>
  <c r="AB351" i="3" l="1"/>
  <c r="AA354" i="3"/>
  <c r="AB354" i="3" s="1"/>
  <c r="X538" i="3"/>
  <c r="W542" i="3"/>
  <c r="T718" i="3"/>
  <c r="T664" i="3"/>
  <c r="Y331" i="3"/>
  <c r="Z329" i="3" s="1"/>
  <c r="X311" i="3"/>
  <c r="X334" i="3"/>
  <c r="W553" i="3"/>
  <c r="W554" i="3" s="1"/>
  <c r="W555" i="3" s="1"/>
  <c r="T697" i="3"/>
  <c r="T566" i="3"/>
  <c r="T567" i="3" s="1"/>
  <c r="V695" i="3"/>
  <c r="V714" i="3"/>
  <c r="Y426" i="3"/>
  <c r="Z424" i="3" s="1"/>
  <c r="X406" i="3"/>
  <c r="Y406" i="3" s="1"/>
  <c r="X429" i="3"/>
  <c r="W634" i="3"/>
  <c r="W636" i="3" s="1"/>
  <c r="Y298" i="3"/>
  <c r="Y634" i="3" s="1"/>
  <c r="L673" i="3"/>
  <c r="M665" i="3" s="1"/>
  <c r="M656" i="3" s="1"/>
  <c r="L672" i="3"/>
  <c r="X298" i="3"/>
  <c r="X634" i="3" s="1"/>
  <c r="U526" i="3"/>
  <c r="T530" i="3"/>
  <c r="T515" i="3" s="1"/>
  <c r="U695" i="3"/>
  <c r="U714" i="3"/>
  <c r="W613" i="3"/>
  <c r="W615" i="3" s="1"/>
  <c r="Y611" i="3"/>
  <c r="X294" i="3"/>
  <c r="L701" i="3"/>
  <c r="X552" i="3" l="1"/>
  <c r="W556" i="3"/>
  <c r="L719" i="3"/>
  <c r="L720" i="3" s="1"/>
  <c r="L736" i="3" s="1"/>
  <c r="L741" i="3"/>
  <c r="L749" i="3" s="1"/>
  <c r="L758" i="3" s="1"/>
  <c r="L703" i="3"/>
  <c r="L707" i="3" s="1"/>
  <c r="L708" i="3" s="1"/>
  <c r="U564" i="3"/>
  <c r="U511" i="3" s="1"/>
  <c r="T568" i="3"/>
  <c r="T516" i="3" s="1"/>
  <c r="T514" i="3" s="1"/>
  <c r="Z426" i="3"/>
  <c r="AB424" i="3"/>
  <c r="Z404" i="3"/>
  <c r="AB404" i="3" s="1"/>
  <c r="Z428" i="3"/>
  <c r="Y334" i="3"/>
  <c r="X314" i="3"/>
  <c r="Z331" i="3"/>
  <c r="Z309" i="3"/>
  <c r="AB329" i="3"/>
  <c r="Z333" i="3"/>
  <c r="W695" i="3"/>
  <c r="W714" i="3"/>
  <c r="U527" i="3"/>
  <c r="U528" i="3" s="1"/>
  <c r="V526" i="3"/>
  <c r="V527" i="3" s="1"/>
  <c r="Y429" i="3"/>
  <c r="X409" i="3"/>
  <c r="Y311" i="3"/>
  <c r="X296" i="3"/>
  <c r="Y296" i="3" s="1"/>
  <c r="X539" i="3"/>
  <c r="X540" i="3" s="1"/>
  <c r="Y538" i="3"/>
  <c r="Y539" i="3" s="1"/>
  <c r="V528" i="3" l="1"/>
  <c r="U529" i="3"/>
  <c r="Z408" i="3"/>
  <c r="AB428" i="3"/>
  <c r="M573" i="3"/>
  <c r="L737" i="3"/>
  <c r="L220" i="3" s="1"/>
  <c r="X612" i="3"/>
  <c r="Y409" i="3"/>
  <c r="U697" i="3"/>
  <c r="V511" i="3"/>
  <c r="V697" i="3" s="1"/>
  <c r="AB309" i="3"/>
  <c r="Z294" i="3"/>
  <c r="AB294" i="3" s="1"/>
  <c r="U565" i="3"/>
  <c r="U566" i="3" s="1"/>
  <c r="V564" i="3"/>
  <c r="V565" i="3" s="1"/>
  <c r="AA329" i="3"/>
  <c r="Z311" i="3"/>
  <c r="Z334" i="3"/>
  <c r="Z314" i="3" s="1"/>
  <c r="X553" i="3"/>
  <c r="X554" i="3" s="1"/>
  <c r="Y552" i="3"/>
  <c r="Y553" i="3" s="1"/>
  <c r="Y540" i="3"/>
  <c r="X541" i="3"/>
  <c r="AB333" i="3"/>
  <c r="Z313" i="3"/>
  <c r="Y314" i="3"/>
  <c r="X299" i="3"/>
  <c r="AA424" i="3"/>
  <c r="Z406" i="3"/>
  <c r="Z429" i="3"/>
  <c r="Z409" i="3" s="1"/>
  <c r="Z612" i="3" s="1"/>
  <c r="U512" i="3" l="1"/>
  <c r="U718" i="3" s="1"/>
  <c r="Y554" i="3"/>
  <c r="X555" i="3"/>
  <c r="AA331" i="3"/>
  <c r="AA309" i="3"/>
  <c r="AA333" i="3"/>
  <c r="AA313" i="3" s="1"/>
  <c r="V566" i="3"/>
  <c r="U567" i="3"/>
  <c r="AB313" i="3"/>
  <c r="Z298" i="3"/>
  <c r="M574" i="3"/>
  <c r="AA404" i="3"/>
  <c r="AA426" i="3"/>
  <c r="AA428" i="3"/>
  <c r="AA408" i="3" s="1"/>
  <c r="AA611" i="3" s="1"/>
  <c r="Z299" i="3"/>
  <c r="Z635" i="3" s="1"/>
  <c r="X635" i="3"/>
  <c r="X636" i="3" s="1"/>
  <c r="Y299" i="3"/>
  <c r="Y635" i="3" s="1"/>
  <c r="Y636" i="3" s="1"/>
  <c r="Y637" i="3" s="1"/>
  <c r="Y626" i="3" s="1"/>
  <c r="C24" i="3" s="1"/>
  <c r="Z296" i="3"/>
  <c r="Y612" i="3"/>
  <c r="Y613" i="3" s="1"/>
  <c r="Y615" i="3" s="1"/>
  <c r="X613" i="3"/>
  <c r="X615" i="3" s="1"/>
  <c r="V529" i="3"/>
  <c r="U530" i="3"/>
  <c r="U515" i="3" s="1"/>
  <c r="Y541" i="3"/>
  <c r="X542" i="3"/>
  <c r="Z611" i="3"/>
  <c r="AB408" i="3"/>
  <c r="M576" i="3" l="1"/>
  <c r="N576" i="3" s="1"/>
  <c r="AA294" i="3"/>
  <c r="V512" i="3"/>
  <c r="V718" i="3" s="1"/>
  <c r="U664" i="3"/>
  <c r="Z538" i="3"/>
  <c r="Y542" i="3"/>
  <c r="V567" i="3"/>
  <c r="U568" i="3"/>
  <c r="U516" i="3" s="1"/>
  <c r="U514" i="3" s="1"/>
  <c r="AA311" i="3"/>
  <c r="AB331" i="3"/>
  <c r="AA334" i="3"/>
  <c r="AB426" i="3"/>
  <c r="AA406" i="3"/>
  <c r="AB406" i="3" s="1"/>
  <c r="AA429" i="3"/>
  <c r="Y555" i="3"/>
  <c r="X556" i="3"/>
  <c r="Y695" i="3"/>
  <c r="Y714" i="3"/>
  <c r="Z613" i="3"/>
  <c r="Z615" i="3" s="1"/>
  <c r="AB611" i="3"/>
  <c r="W526" i="3"/>
  <c r="V530" i="3"/>
  <c r="V515" i="3" s="1"/>
  <c r="X695" i="3"/>
  <c r="X714" i="3"/>
  <c r="Z634" i="3"/>
  <c r="Z636" i="3" s="1"/>
  <c r="AB298" i="3"/>
  <c r="AB634" i="3" s="1"/>
  <c r="AA298" i="3"/>
  <c r="AA634" i="3" s="1"/>
  <c r="M644" i="3" l="1"/>
  <c r="N644" i="3" s="1"/>
  <c r="N645" i="3" s="1"/>
  <c r="M696" i="3"/>
  <c r="M699" i="3" s="1"/>
  <c r="M618" i="3" s="1"/>
  <c r="M619" i="3" s="1"/>
  <c r="M620" i="3" s="1"/>
  <c r="M717" i="3"/>
  <c r="M655" i="3"/>
  <c r="N655" i="3" s="1"/>
  <c r="N717" i="3"/>
  <c r="N696" i="3"/>
  <c r="V664" i="3"/>
  <c r="W527" i="3"/>
  <c r="W528" i="3" s="1"/>
  <c r="W529" i="3" s="1"/>
  <c r="AB334" i="3"/>
  <c r="AA314" i="3"/>
  <c r="W564" i="3"/>
  <c r="W511" i="3" s="1"/>
  <c r="V568" i="3"/>
  <c r="V516" i="3" s="1"/>
  <c r="V514" i="3" s="1"/>
  <c r="AB429" i="3"/>
  <c r="AA409" i="3"/>
  <c r="Z539" i="3"/>
  <c r="Z540" i="3" s="1"/>
  <c r="Z541" i="3" s="1"/>
  <c r="Z695" i="3"/>
  <c r="Z714" i="3"/>
  <c r="Z552" i="3"/>
  <c r="Y556" i="3"/>
  <c r="AB311" i="3"/>
  <c r="AA296" i="3"/>
  <c r="AB296" i="3" s="1"/>
  <c r="M645" i="3" l="1"/>
  <c r="M647" i="3" s="1"/>
  <c r="M649" i="3" s="1"/>
  <c r="N619" i="3"/>
  <c r="M652" i="3"/>
  <c r="M668" i="3" s="1"/>
  <c r="M670" i="3" s="1"/>
  <c r="AA538" i="3"/>
  <c r="Z542" i="3"/>
  <c r="Z553" i="3"/>
  <c r="Z554" i="3" s="1"/>
  <c r="Z555" i="3" s="1"/>
  <c r="W565" i="3"/>
  <c r="W566" i="3" s="1"/>
  <c r="W567" i="3" s="1"/>
  <c r="AB314" i="3"/>
  <c r="AA299" i="3"/>
  <c r="M622" i="3"/>
  <c r="N620" i="3"/>
  <c r="W697" i="3"/>
  <c r="AA612" i="3"/>
  <c r="AB409" i="3"/>
  <c r="X526" i="3"/>
  <c r="W530" i="3"/>
  <c r="W515" i="3" s="1"/>
  <c r="N647" i="3" l="1"/>
  <c r="N649" i="3" s="1"/>
  <c r="N652" i="3"/>
  <c r="N671" i="3" s="1"/>
  <c r="M671" i="3"/>
  <c r="M672" i="3" s="1"/>
  <c r="W512" i="3"/>
  <c r="W664" i="3" s="1"/>
  <c r="X564" i="3"/>
  <c r="X511" i="3" s="1"/>
  <c r="W568" i="3"/>
  <c r="W516" i="3" s="1"/>
  <c r="W514" i="3" s="1"/>
  <c r="AA552" i="3"/>
  <c r="Z556" i="3"/>
  <c r="AB612" i="3"/>
  <c r="AB613" i="3" s="1"/>
  <c r="AB615" i="3" s="1"/>
  <c r="AA613" i="3"/>
  <c r="AA615" i="3" s="1"/>
  <c r="X527" i="3"/>
  <c r="X528" i="3" s="1"/>
  <c r="Y526" i="3"/>
  <c r="Y527" i="3" s="1"/>
  <c r="M701" i="3"/>
  <c r="N622" i="3"/>
  <c r="AA539" i="3"/>
  <c r="AA540" i="3" s="1"/>
  <c r="AB538" i="3"/>
  <c r="AB539" i="3" s="1"/>
  <c r="AA635" i="3"/>
  <c r="AA636" i="3" s="1"/>
  <c r="AB299" i="3"/>
  <c r="AB635" i="3" s="1"/>
  <c r="AB636" i="3" s="1"/>
  <c r="AB637" i="3" s="1"/>
  <c r="AB626" i="3" s="1"/>
  <c r="C25" i="3" s="1"/>
  <c r="N701" i="3" l="1"/>
  <c r="N719" i="3" s="1"/>
  <c r="W718" i="3"/>
  <c r="M673" i="3"/>
  <c r="N665" i="3" s="1"/>
  <c r="N656" i="3" s="1"/>
  <c r="N668" i="3" s="1"/>
  <c r="N670" i="3" s="1"/>
  <c r="N673" i="3" s="1"/>
  <c r="O665" i="3" s="1"/>
  <c r="O656" i="3" s="1"/>
  <c r="AB540" i="3"/>
  <c r="AA541" i="3"/>
  <c r="AA695" i="3"/>
  <c r="AA714" i="3"/>
  <c r="AA553" i="3"/>
  <c r="AA554" i="3" s="1"/>
  <c r="AB552" i="3"/>
  <c r="AB553" i="3" s="1"/>
  <c r="X697" i="3"/>
  <c r="Y511" i="3"/>
  <c r="Y697" i="3" s="1"/>
  <c r="AB695" i="3"/>
  <c r="AB714" i="3"/>
  <c r="M719" i="3"/>
  <c r="M720" i="3" s="1"/>
  <c r="M736" i="3" s="1"/>
  <c r="M741" i="3"/>
  <c r="M749" i="3" s="1"/>
  <c r="M758" i="3" s="1"/>
  <c r="M703" i="3"/>
  <c r="M707" i="3" s="1"/>
  <c r="M708" i="3" s="1"/>
  <c r="Y528" i="3"/>
  <c r="X529" i="3"/>
  <c r="X565" i="3"/>
  <c r="X512" i="3" s="1"/>
  <c r="Y564" i="3"/>
  <c r="Y565" i="3" s="1"/>
  <c r="N672" i="3" l="1"/>
  <c r="N741" i="3"/>
  <c r="N749" i="3" s="1"/>
  <c r="X718" i="3"/>
  <c r="X664" i="3"/>
  <c r="Y512" i="3"/>
  <c r="Y529" i="3"/>
  <c r="X530" i="3"/>
  <c r="X515" i="3" s="1"/>
  <c r="X566" i="3"/>
  <c r="AB554" i="3"/>
  <c r="AA555" i="3"/>
  <c r="N573" i="3"/>
  <c r="M737" i="3"/>
  <c r="M220" i="3" s="1"/>
  <c r="AB541" i="3"/>
  <c r="AB542" i="3" s="1"/>
  <c r="AA542" i="3"/>
  <c r="N767" i="3" l="1"/>
  <c r="J766" i="3"/>
  <c r="N758" i="3"/>
  <c r="Z526" i="3"/>
  <c r="Y530" i="3"/>
  <c r="Y515" i="3" s="1"/>
  <c r="N720" i="3"/>
  <c r="N736" i="3" s="1"/>
  <c r="N699" i="3"/>
  <c r="N574" i="3"/>
  <c r="Y718" i="3"/>
  <c r="Y664" i="3"/>
  <c r="AB555" i="3"/>
  <c r="AB556" i="3" s="1"/>
  <c r="AA556" i="3"/>
  <c r="Y566" i="3"/>
  <c r="X567" i="3"/>
  <c r="N768" i="3" l="1"/>
  <c r="Y567" i="3"/>
  <c r="X568" i="3"/>
  <c r="X516" i="3" s="1"/>
  <c r="X514" i="3" s="1"/>
  <c r="N703" i="3"/>
  <c r="N707" i="3" s="1"/>
  <c r="N708" i="3" s="1"/>
  <c r="N618" i="3"/>
  <c r="N737" i="3"/>
  <c r="N220" i="3" s="1"/>
  <c r="O573" i="3"/>
  <c r="Z527" i="3"/>
  <c r="Z528" i="3" s="1"/>
  <c r="Z529" i="3" s="1"/>
  <c r="AA526" i="3" l="1"/>
  <c r="Z530" i="3"/>
  <c r="Z515" i="3" s="1"/>
  <c r="O574" i="3"/>
  <c r="O576" i="3" s="1"/>
  <c r="Z564" i="3"/>
  <c r="Y568" i="3"/>
  <c r="Y516" i="3" s="1"/>
  <c r="Y514" i="3" s="1"/>
  <c r="O717" i="3" l="1"/>
  <c r="O696" i="3"/>
  <c r="O699" i="3" s="1"/>
  <c r="O618" i="3" s="1"/>
  <c r="O619" i="3" s="1"/>
  <c r="O655" i="3"/>
  <c r="O644" i="3"/>
  <c r="AA527" i="3"/>
  <c r="AA528" i="3" s="1"/>
  <c r="AB526" i="3"/>
  <c r="AB527" i="3" s="1"/>
  <c r="Z565" i="3"/>
  <c r="Z512" i="3" s="1"/>
  <c r="Z511" i="3"/>
  <c r="Z566" i="3" l="1"/>
  <c r="Z567" i="3" s="1"/>
  <c r="AA564" i="3" s="1"/>
  <c r="AB528" i="3"/>
  <c r="AA529" i="3"/>
  <c r="Z718" i="3"/>
  <c r="Z664" i="3"/>
  <c r="O652" i="3"/>
  <c r="O620" i="3"/>
  <c r="Z697" i="3"/>
  <c r="O645" i="3"/>
  <c r="O647" i="3" s="1"/>
  <c r="Z568" i="3" l="1"/>
  <c r="Z516" i="3" s="1"/>
  <c r="Z514" i="3" s="1"/>
  <c r="O668" i="3"/>
  <c r="O670" i="3" s="1"/>
  <c r="O671" i="3"/>
  <c r="O622" i="3"/>
  <c r="AA565" i="3"/>
  <c r="AA512" i="3" s="1"/>
  <c r="AA511" i="3"/>
  <c r="AB564" i="3"/>
  <c r="AB565" i="3" s="1"/>
  <c r="O649" i="3"/>
  <c r="AB529" i="3"/>
  <c r="AB530" i="3" s="1"/>
  <c r="AB515" i="3" s="1"/>
  <c r="AA530" i="3"/>
  <c r="AA515" i="3" s="1"/>
  <c r="AA697" i="3" l="1"/>
  <c r="AB511" i="3"/>
  <c r="AB697" i="3" s="1"/>
  <c r="AA718" i="3"/>
  <c r="AA664" i="3"/>
  <c r="AB512" i="3"/>
  <c r="AA566" i="3"/>
  <c r="O701" i="3"/>
  <c r="O672" i="3"/>
  <c r="O673" i="3"/>
  <c r="P665" i="3" s="1"/>
  <c r="P656" i="3" s="1"/>
  <c r="AB566" i="3" l="1"/>
  <c r="AA567" i="3"/>
  <c r="O719" i="3"/>
  <c r="O720" i="3" s="1"/>
  <c r="O736" i="3" s="1"/>
  <c r="O741" i="3"/>
  <c r="O749" i="3" s="1"/>
  <c r="O758" i="3" s="1"/>
  <c r="O703" i="3"/>
  <c r="O707" i="3" s="1"/>
  <c r="O708" i="3" s="1"/>
  <c r="AB664" i="3"/>
  <c r="AB718" i="3"/>
  <c r="P573" i="3" l="1"/>
  <c r="O737" i="3"/>
  <c r="O220" i="3" s="1"/>
  <c r="AB567" i="3"/>
  <c r="AB568" i="3" s="1"/>
  <c r="AB516" i="3" s="1"/>
  <c r="AB514" i="3" s="1"/>
  <c r="AA568" i="3"/>
  <c r="AA516" i="3" s="1"/>
  <c r="AA514" i="3" s="1"/>
  <c r="P574" i="3" l="1"/>
  <c r="P576" i="3" s="1"/>
  <c r="P717" i="3" l="1"/>
  <c r="P696" i="3"/>
  <c r="P699" i="3" s="1"/>
  <c r="P618" i="3" s="1"/>
  <c r="P619" i="3" s="1"/>
  <c r="P644" i="3"/>
  <c r="P655" i="3"/>
  <c r="P652" i="3" l="1"/>
  <c r="P620" i="3"/>
  <c r="P645" i="3"/>
  <c r="P647" i="3" s="1"/>
  <c r="P622" i="3" l="1"/>
  <c r="P649" i="3"/>
  <c r="P671" i="3"/>
  <c r="P668" i="3"/>
  <c r="P670" i="3" s="1"/>
  <c r="P701" i="3" l="1"/>
  <c r="P673" i="3"/>
  <c r="Q665" i="3" s="1"/>
  <c r="Q656" i="3" s="1"/>
  <c r="P672" i="3"/>
  <c r="P719" i="3" l="1"/>
  <c r="P720" i="3" s="1"/>
  <c r="P736" i="3" s="1"/>
  <c r="P741" i="3"/>
  <c r="P749" i="3" s="1"/>
  <c r="P758" i="3" s="1"/>
  <c r="P703" i="3"/>
  <c r="P707" i="3" s="1"/>
  <c r="P708" i="3" s="1"/>
  <c r="Q573" i="3" l="1"/>
  <c r="P737" i="3"/>
  <c r="P220" i="3" s="1"/>
  <c r="Q574" i="3" l="1"/>
  <c r="Q576" i="3" s="1"/>
  <c r="Q717" i="3" l="1"/>
  <c r="Q696" i="3"/>
  <c r="Q699" i="3" s="1"/>
  <c r="Q618" i="3" s="1"/>
  <c r="Q619" i="3" s="1"/>
  <c r="Q655" i="3"/>
  <c r="Q644" i="3"/>
  <c r="Q645" i="3" l="1"/>
  <c r="Q647" i="3" s="1"/>
  <c r="Q620" i="3"/>
  <c r="Q652" i="3"/>
  <c r="Q622" i="3" l="1"/>
  <c r="Q671" i="3"/>
  <c r="Q668" i="3"/>
  <c r="Q670" i="3" s="1"/>
  <c r="Q649" i="3"/>
  <c r="Q673" i="3" l="1"/>
  <c r="R665" i="3" s="1"/>
  <c r="R656" i="3" s="1"/>
  <c r="Q672" i="3"/>
  <c r="Q701" i="3"/>
  <c r="Q719" i="3" l="1"/>
  <c r="Q720" i="3" s="1"/>
  <c r="Q736" i="3" s="1"/>
  <c r="Q741" i="3"/>
  <c r="Q749" i="3" s="1"/>
  <c r="Q758" i="3" s="1"/>
  <c r="Q703" i="3"/>
  <c r="Q707" i="3" s="1"/>
  <c r="Q708" i="3" s="1"/>
  <c r="R573" i="3" l="1"/>
  <c r="R574" i="3" s="1"/>
  <c r="Q737" i="3"/>
  <c r="Q220" i="3" s="1"/>
  <c r="R576" i="3" l="1"/>
  <c r="S576" i="3" s="1"/>
  <c r="R717" i="3" l="1"/>
  <c r="R696" i="3"/>
  <c r="R699" i="3" s="1"/>
  <c r="R618" i="3" s="1"/>
  <c r="R619" i="3" s="1"/>
  <c r="R644" i="3"/>
  <c r="R655" i="3"/>
  <c r="S717" i="3" l="1"/>
  <c r="S696" i="3"/>
  <c r="R620" i="3"/>
  <c r="S619" i="3"/>
  <c r="R645" i="3"/>
  <c r="R647" i="3" s="1"/>
  <c r="S644" i="3"/>
  <c r="S645" i="3" s="1"/>
  <c r="R652" i="3"/>
  <c r="S655" i="3"/>
  <c r="R649" i="3" l="1"/>
  <c r="S647" i="3"/>
  <c r="S649" i="3" s="1"/>
  <c r="R671" i="3"/>
  <c r="R668" i="3"/>
  <c r="R670" i="3" s="1"/>
  <c r="S652" i="3"/>
  <c r="R622" i="3"/>
  <c r="S620" i="3"/>
  <c r="R701" i="3" l="1"/>
  <c r="S622" i="3"/>
  <c r="S701" i="3" s="1"/>
  <c r="S671" i="3"/>
  <c r="R672" i="3"/>
  <c r="R673" i="3"/>
  <c r="S665" i="3" s="1"/>
  <c r="S656" i="3" s="1"/>
  <c r="S668" i="3" s="1"/>
  <c r="S670" i="3" s="1"/>
  <c r="S672" i="3" l="1"/>
  <c r="S673" i="3"/>
  <c r="T665" i="3" s="1"/>
  <c r="T656" i="3" s="1"/>
  <c r="S719" i="3"/>
  <c r="S741" i="3"/>
  <c r="S749" i="3" s="1"/>
  <c r="K766" i="3" s="1"/>
  <c r="R719" i="3"/>
  <c r="R720" i="3" s="1"/>
  <c r="R736" i="3" s="1"/>
  <c r="R741" i="3"/>
  <c r="R749" i="3" s="1"/>
  <c r="R758" i="3" s="1"/>
  <c r="R703" i="3"/>
  <c r="R707" i="3" s="1"/>
  <c r="R708" i="3" s="1"/>
  <c r="S767" i="3" l="1"/>
  <c r="S758" i="3"/>
  <c r="S573" i="3"/>
  <c r="R737" i="3"/>
  <c r="R220" i="3" s="1"/>
  <c r="S720" i="3" l="1"/>
  <c r="S736" i="3" s="1"/>
  <c r="S699" i="3"/>
  <c r="S574" i="3"/>
  <c r="S768" i="3"/>
  <c r="S703" i="3" l="1"/>
  <c r="S707" i="3" s="1"/>
  <c r="S708" i="3" s="1"/>
  <c r="S618" i="3"/>
  <c r="T573" i="3"/>
  <c r="S737" i="3"/>
  <c r="S220" i="3" s="1"/>
  <c r="T574" i="3" l="1"/>
  <c r="T576" i="3" s="1"/>
  <c r="T717" i="3" l="1"/>
  <c r="T696" i="3"/>
  <c r="T699" i="3" s="1"/>
  <c r="T618" i="3" s="1"/>
  <c r="T619" i="3" s="1"/>
  <c r="T655" i="3"/>
  <c r="T644" i="3"/>
  <c r="T645" i="3" l="1"/>
  <c r="T647" i="3" s="1"/>
  <c r="T620" i="3"/>
  <c r="T652" i="3"/>
  <c r="T668" i="3" l="1"/>
  <c r="T670" i="3" s="1"/>
  <c r="T671" i="3"/>
  <c r="T622" i="3"/>
  <c r="T649" i="3"/>
  <c r="T673" i="3" l="1"/>
  <c r="U665" i="3" s="1"/>
  <c r="U656" i="3" s="1"/>
  <c r="T672" i="3"/>
  <c r="T701" i="3"/>
  <c r="T719" i="3" l="1"/>
  <c r="T720" i="3" s="1"/>
  <c r="T736" i="3" s="1"/>
  <c r="T741" i="3"/>
  <c r="T749" i="3" s="1"/>
  <c r="T758" i="3" s="1"/>
  <c r="T703" i="3"/>
  <c r="T707" i="3" s="1"/>
  <c r="T708" i="3" s="1"/>
  <c r="U573" i="3" l="1"/>
  <c r="T737" i="3"/>
  <c r="T220" i="3" s="1"/>
  <c r="U574" i="3" l="1"/>
  <c r="U576" i="3" s="1"/>
  <c r="V576" i="3" s="1"/>
  <c r="U717" i="3" l="1"/>
  <c r="U696" i="3"/>
  <c r="U699" i="3" s="1"/>
  <c r="U618" i="3" s="1"/>
  <c r="U619" i="3" s="1"/>
  <c r="U644" i="3"/>
  <c r="U655" i="3"/>
  <c r="V717" i="3" l="1"/>
  <c r="V696" i="3"/>
  <c r="U645" i="3"/>
  <c r="U647" i="3" s="1"/>
  <c r="V644" i="3"/>
  <c r="V645" i="3" s="1"/>
  <c r="V619" i="3"/>
  <c r="U620" i="3"/>
  <c r="U652" i="3"/>
  <c r="V655" i="3"/>
  <c r="U622" i="3" l="1"/>
  <c r="V620" i="3"/>
  <c r="U671" i="3"/>
  <c r="U668" i="3"/>
  <c r="U670" i="3" s="1"/>
  <c r="V652" i="3"/>
  <c r="U649" i="3"/>
  <c r="V647" i="3"/>
  <c r="V649" i="3" s="1"/>
  <c r="V671" i="3" l="1"/>
  <c r="U672" i="3"/>
  <c r="U673" i="3"/>
  <c r="V665" i="3" s="1"/>
  <c r="V656" i="3" s="1"/>
  <c r="V668" i="3" s="1"/>
  <c r="V670" i="3" s="1"/>
  <c r="U701" i="3"/>
  <c r="V622" i="3"/>
  <c r="V701" i="3" s="1"/>
  <c r="V672" i="3" l="1"/>
  <c r="V673" i="3"/>
  <c r="W665" i="3" s="1"/>
  <c r="W656" i="3" s="1"/>
  <c r="V719" i="3"/>
  <c r="V741" i="3"/>
  <c r="V749" i="3" s="1"/>
  <c r="L766" i="3" s="1"/>
  <c r="U719" i="3"/>
  <c r="U720" i="3" s="1"/>
  <c r="U736" i="3" s="1"/>
  <c r="U741" i="3"/>
  <c r="U749" i="3" s="1"/>
  <c r="U758" i="3" s="1"/>
  <c r="U703" i="3"/>
  <c r="U707" i="3" s="1"/>
  <c r="U708" i="3" s="1"/>
  <c r="V767" i="3" l="1"/>
  <c r="V758" i="3"/>
  <c r="V573" i="3"/>
  <c r="U737" i="3"/>
  <c r="U220" i="3" s="1"/>
  <c r="V720" i="3" l="1"/>
  <c r="V736" i="3" s="1"/>
  <c r="V699" i="3"/>
  <c r="V574" i="3"/>
  <c r="V768" i="3"/>
  <c r="V703" i="3" l="1"/>
  <c r="V707" i="3" s="1"/>
  <c r="V708" i="3" s="1"/>
  <c r="V618" i="3"/>
  <c r="W573" i="3"/>
  <c r="V737" i="3"/>
  <c r="V220" i="3" s="1"/>
  <c r="W574" i="3" l="1"/>
  <c r="W576" i="3" s="1"/>
  <c r="W717" i="3" l="1"/>
  <c r="W696" i="3"/>
  <c r="W699" i="3" s="1"/>
  <c r="W618" i="3" s="1"/>
  <c r="W619" i="3" s="1"/>
  <c r="W655" i="3"/>
  <c r="W644" i="3"/>
  <c r="W652" i="3" l="1"/>
  <c r="W645" i="3"/>
  <c r="W647" i="3" s="1"/>
  <c r="W620" i="3"/>
  <c r="W649" i="3" l="1"/>
  <c r="W668" i="3"/>
  <c r="W670" i="3" s="1"/>
  <c r="W671" i="3"/>
  <c r="W622" i="3"/>
  <c r="W672" i="3" l="1"/>
  <c r="W673" i="3"/>
  <c r="X665" i="3" s="1"/>
  <c r="X656" i="3" s="1"/>
  <c r="W701" i="3"/>
  <c r="W719" i="3" l="1"/>
  <c r="W720" i="3" s="1"/>
  <c r="W736" i="3" s="1"/>
  <c r="W741" i="3"/>
  <c r="W749" i="3" s="1"/>
  <c r="W758" i="3" s="1"/>
  <c r="W703" i="3"/>
  <c r="W707" i="3" s="1"/>
  <c r="W708" i="3" s="1"/>
  <c r="X573" i="3" l="1"/>
  <c r="W737" i="3"/>
  <c r="W220" i="3" s="1"/>
  <c r="X574" i="3" l="1"/>
  <c r="X576" i="3" s="1"/>
  <c r="Y576" i="3" s="1"/>
  <c r="X717" i="3" l="1"/>
  <c r="X696" i="3"/>
  <c r="X699" i="3" s="1"/>
  <c r="X618" i="3" s="1"/>
  <c r="X619" i="3" s="1"/>
  <c r="X644" i="3"/>
  <c r="X655" i="3"/>
  <c r="Y717" i="3" l="1"/>
  <c r="Y696" i="3"/>
  <c r="X652" i="3"/>
  <c r="Y655" i="3"/>
  <c r="X645" i="3"/>
  <c r="X647" i="3" s="1"/>
  <c r="Y644" i="3"/>
  <c r="Y645" i="3" s="1"/>
  <c r="Y619" i="3"/>
  <c r="X620" i="3"/>
  <c r="X671" i="3" l="1"/>
  <c r="X668" i="3"/>
  <c r="X670" i="3" s="1"/>
  <c r="Y652" i="3"/>
  <c r="X649" i="3"/>
  <c r="Y647" i="3"/>
  <c r="Y649" i="3" s="1"/>
  <c r="X622" i="3"/>
  <c r="Y620" i="3"/>
  <c r="X701" i="3" l="1"/>
  <c r="Y622" i="3"/>
  <c r="Y701" i="3" s="1"/>
  <c r="Y671" i="3"/>
  <c r="X673" i="3"/>
  <c r="Y665" i="3" s="1"/>
  <c r="Y656" i="3" s="1"/>
  <c r="Y668" i="3" s="1"/>
  <c r="Y670" i="3" s="1"/>
  <c r="X672" i="3"/>
  <c r="Y719" i="3" l="1"/>
  <c r="Y741" i="3"/>
  <c r="Y749" i="3" s="1"/>
  <c r="M766" i="3" s="1"/>
  <c r="Y673" i="3"/>
  <c r="Z665" i="3" s="1"/>
  <c r="Z656" i="3" s="1"/>
  <c r="Y672" i="3"/>
  <c r="X719" i="3"/>
  <c r="X720" i="3" s="1"/>
  <c r="X736" i="3" s="1"/>
  <c r="X741" i="3"/>
  <c r="X749" i="3" s="1"/>
  <c r="X758" i="3" s="1"/>
  <c r="X703" i="3"/>
  <c r="X707" i="3" s="1"/>
  <c r="X708" i="3" s="1"/>
  <c r="Y573" i="3" l="1"/>
  <c r="X737" i="3"/>
  <c r="X220" i="3" s="1"/>
  <c r="Y758" i="3"/>
  <c r="Y767" i="3"/>
  <c r="Y720" i="3" l="1"/>
  <c r="Y736" i="3" s="1"/>
  <c r="Y699" i="3"/>
  <c r="Y574" i="3"/>
  <c r="Y768" i="3"/>
  <c r="Y703" i="3" l="1"/>
  <c r="Y707" i="3" s="1"/>
  <c r="Y708" i="3" s="1"/>
  <c r="Y618" i="3"/>
  <c r="Z573" i="3"/>
  <c r="Y737" i="3"/>
  <c r="Y220" i="3" s="1"/>
  <c r="Z574" i="3" l="1"/>
  <c r="Z576" i="3" s="1"/>
  <c r="Z717" i="3" l="1"/>
  <c r="Z696" i="3"/>
  <c r="Z699" i="3" s="1"/>
  <c r="Z618" i="3" s="1"/>
  <c r="Z619" i="3" s="1"/>
  <c r="Z644" i="3"/>
  <c r="Z655" i="3"/>
  <c r="Z620" i="3" l="1"/>
  <c r="Z652" i="3"/>
  <c r="Z645" i="3"/>
  <c r="Z647" i="3" s="1"/>
  <c r="Z649" i="3" l="1"/>
  <c r="Z622" i="3"/>
  <c r="Z671" i="3"/>
  <c r="Z668" i="3"/>
  <c r="Z670" i="3" s="1"/>
  <c r="Z701" i="3" l="1"/>
  <c r="Z672" i="3"/>
  <c r="Z673" i="3"/>
  <c r="AA665" i="3" s="1"/>
  <c r="AA656" i="3" s="1"/>
  <c r="Z719" i="3" l="1"/>
  <c r="Z720" i="3" s="1"/>
  <c r="Z736" i="3" s="1"/>
  <c r="Z741" i="3"/>
  <c r="Z749" i="3" s="1"/>
  <c r="Z758" i="3" s="1"/>
  <c r="Z703" i="3"/>
  <c r="Z707" i="3" s="1"/>
  <c r="Z708" i="3" s="1"/>
  <c r="AA573" i="3" l="1"/>
  <c r="Z737" i="3"/>
  <c r="Z220" i="3" s="1"/>
  <c r="AA574" i="3" l="1"/>
  <c r="AA576" i="3" s="1"/>
  <c r="AB576" i="3" s="1"/>
  <c r="AA717" i="3" l="1"/>
  <c r="AA696" i="3"/>
  <c r="AA699" i="3" s="1"/>
  <c r="AA618" i="3" s="1"/>
  <c r="AA619" i="3" s="1"/>
  <c r="AA655" i="3"/>
  <c r="AA644" i="3"/>
  <c r="AB717" i="3" l="1"/>
  <c r="AB696" i="3"/>
  <c r="AA645" i="3"/>
  <c r="AA647" i="3" s="1"/>
  <c r="AB644" i="3"/>
  <c r="AB645" i="3" s="1"/>
  <c r="AA620" i="3"/>
  <c r="AB619" i="3"/>
  <c r="AA652" i="3"/>
  <c r="AB655" i="3"/>
  <c r="AA622" i="3" l="1"/>
  <c r="AB620" i="3"/>
  <c r="AA668" i="3"/>
  <c r="AA670" i="3" s="1"/>
  <c r="AA671" i="3"/>
  <c r="AB652" i="3"/>
  <c r="AA649" i="3"/>
  <c r="AB647" i="3"/>
  <c r="AB649" i="3" s="1"/>
  <c r="AA672" i="3" l="1"/>
  <c r="AA673" i="3"/>
  <c r="AB665" i="3" s="1"/>
  <c r="AB656" i="3" s="1"/>
  <c r="AB668" i="3" s="1"/>
  <c r="AB670" i="3" s="1"/>
  <c r="AB671" i="3"/>
  <c r="AA701" i="3"/>
  <c r="AB622" i="3"/>
  <c r="AB701" i="3" s="1"/>
  <c r="AB673" i="3" l="1"/>
  <c r="AB672" i="3"/>
  <c r="AB719" i="3"/>
  <c r="AB741" i="3"/>
  <c r="AB749" i="3" s="1"/>
  <c r="AA719" i="3"/>
  <c r="AA720" i="3" s="1"/>
  <c r="AA736" i="3" s="1"/>
  <c r="AA741" i="3"/>
  <c r="AA749" i="3" s="1"/>
  <c r="AA758" i="3" s="1"/>
  <c r="AA703" i="3"/>
  <c r="AA707" i="3" s="1"/>
  <c r="AA708" i="3" s="1"/>
  <c r="AB758" i="3" l="1"/>
  <c r="N766" i="3"/>
  <c r="AB573" i="3"/>
  <c r="AA737" i="3"/>
  <c r="AA220" i="3" s="1"/>
  <c r="AB750" i="3"/>
  <c r="AB759" i="3" s="1"/>
  <c r="G761" i="3" s="1"/>
  <c r="AB767" i="3"/>
  <c r="G767" i="3" s="1"/>
  <c r="AB768" i="3" l="1"/>
  <c r="G768" i="3" s="1"/>
  <c r="G766" i="3"/>
  <c r="G765" i="3"/>
  <c r="G769" i="3" s="1"/>
  <c r="AB720" i="3"/>
  <c r="AB736" i="3" s="1"/>
  <c r="AB737" i="3" s="1"/>
  <c r="AB220" i="3" s="1"/>
  <c r="AB699" i="3"/>
  <c r="AB574" i="3"/>
  <c r="AB703" i="3" l="1"/>
  <c r="AB707" i="3" s="1"/>
  <c r="AB708" i="3" s="1"/>
  <c r="AB618" i="3"/>
  <c r="N6" i="1" l="1"/>
  <c r="N26" i="1" s="1"/>
  <c r="M26" i="1" s="1"/>
  <c r="S6" i="1"/>
  <c r="S26" i="1" s="1"/>
  <c r="O26" i="1" s="1"/>
  <c r="N646" i="1"/>
  <c r="S646" i="1"/>
  <c r="V646" i="1"/>
  <c r="Y646" i="1"/>
  <c r="AB646" i="1"/>
  <c r="N669" i="1"/>
  <c r="S669" i="1"/>
  <c r="V669" i="1"/>
  <c r="Y669" i="1"/>
  <c r="AB669" i="1"/>
  <c r="J665" i="1"/>
  <c r="H18" i="1"/>
  <c r="H41" i="1"/>
  <c r="N621" i="1"/>
  <c r="S621" i="1"/>
  <c r="V621" i="1"/>
  <c r="Y621" i="1"/>
  <c r="AB621" i="1"/>
  <c r="N614" i="1"/>
  <c r="S614" i="1"/>
  <c r="V614" i="1"/>
  <c r="Y614" i="1"/>
  <c r="AB614" i="1"/>
  <c r="AB585" i="1"/>
  <c r="Y585" i="1"/>
  <c r="S585" i="1"/>
  <c r="N585" i="1"/>
  <c r="V585" i="1"/>
  <c r="AB605" i="1"/>
  <c r="Y605" i="1"/>
  <c r="S605" i="1"/>
  <c r="N605" i="1"/>
  <c r="V605" i="1"/>
  <c r="N596" i="1"/>
  <c r="S596" i="1"/>
  <c r="V596" i="1"/>
  <c r="Y596" i="1"/>
  <c r="AB596" i="1"/>
  <c r="N575" i="1"/>
  <c r="S575" i="1"/>
  <c r="V575" i="1"/>
  <c r="Y575" i="1"/>
  <c r="AB575" i="1"/>
  <c r="J550" i="1"/>
  <c r="K550" i="1"/>
  <c r="L550" i="1"/>
  <c r="M550" i="1"/>
  <c r="O550" i="1"/>
  <c r="P550" i="1"/>
  <c r="Q550" i="1"/>
  <c r="R550" i="1"/>
  <c r="T550" i="1"/>
  <c r="U550" i="1"/>
  <c r="W550" i="1"/>
  <c r="X550" i="1"/>
  <c r="Z550" i="1"/>
  <c r="AA550" i="1"/>
  <c r="J549" i="1"/>
  <c r="K549" i="1"/>
  <c r="L549" i="1"/>
  <c r="M549" i="1"/>
  <c r="O549" i="1"/>
  <c r="P549" i="1"/>
  <c r="Q549" i="1"/>
  <c r="R549" i="1"/>
  <c r="T549" i="1"/>
  <c r="U549" i="1"/>
  <c r="W549" i="1"/>
  <c r="X549" i="1"/>
  <c r="Z549" i="1"/>
  <c r="AA549" i="1"/>
  <c r="J547" i="1"/>
  <c r="J536" i="1"/>
  <c r="K536" i="1"/>
  <c r="L536" i="1"/>
  <c r="M536" i="1"/>
  <c r="O536" i="1"/>
  <c r="P536" i="1"/>
  <c r="Q536" i="1"/>
  <c r="R536" i="1"/>
  <c r="T536" i="1"/>
  <c r="U536" i="1"/>
  <c r="W536" i="1"/>
  <c r="X536" i="1"/>
  <c r="Z536" i="1"/>
  <c r="AA536" i="1"/>
  <c r="J535" i="1"/>
  <c r="K535" i="1"/>
  <c r="L535" i="1"/>
  <c r="M535" i="1"/>
  <c r="O535" i="1"/>
  <c r="P535" i="1"/>
  <c r="Q535" i="1"/>
  <c r="R535" i="1"/>
  <c r="T535" i="1"/>
  <c r="U535" i="1"/>
  <c r="W535" i="1"/>
  <c r="X535" i="1"/>
  <c r="Z535" i="1"/>
  <c r="AA535" i="1"/>
  <c r="J533" i="1"/>
  <c r="J524" i="1"/>
  <c r="K524" i="1"/>
  <c r="L524" i="1"/>
  <c r="M524" i="1"/>
  <c r="O524" i="1"/>
  <c r="P524" i="1"/>
  <c r="Q524" i="1"/>
  <c r="R524" i="1"/>
  <c r="T524" i="1"/>
  <c r="U524" i="1"/>
  <c r="W524" i="1"/>
  <c r="X524" i="1"/>
  <c r="Z524" i="1"/>
  <c r="AA524" i="1"/>
  <c r="K523" i="1"/>
  <c r="L523" i="1"/>
  <c r="M523" i="1"/>
  <c r="O523" i="1"/>
  <c r="P523" i="1"/>
  <c r="Q523" i="1"/>
  <c r="R523" i="1"/>
  <c r="T523" i="1"/>
  <c r="U523" i="1"/>
  <c r="W523" i="1"/>
  <c r="X523" i="1"/>
  <c r="Z523" i="1"/>
  <c r="AA523" i="1"/>
  <c r="J523" i="1"/>
  <c r="J521" i="1"/>
  <c r="J501" i="1"/>
  <c r="J730" i="1" s="1"/>
  <c r="K501" i="1"/>
  <c r="K730" i="1" s="1"/>
  <c r="L501" i="1"/>
  <c r="L730" i="1" s="1"/>
  <c r="M501" i="1"/>
  <c r="M730" i="1" s="1"/>
  <c r="O501" i="1"/>
  <c r="O730" i="1" s="1"/>
  <c r="P501" i="1"/>
  <c r="P730" i="1" s="1"/>
  <c r="Q501" i="1"/>
  <c r="Q730" i="1" s="1"/>
  <c r="R501" i="1"/>
  <c r="R730" i="1" s="1"/>
  <c r="T501" i="1"/>
  <c r="T730" i="1" s="1"/>
  <c r="U501" i="1"/>
  <c r="U730" i="1" s="1"/>
  <c r="W501" i="1"/>
  <c r="W730" i="1" s="1"/>
  <c r="X501" i="1"/>
  <c r="X730" i="1" s="1"/>
  <c r="Z501" i="1"/>
  <c r="Z730" i="1" s="1"/>
  <c r="AA501" i="1"/>
  <c r="AA730" i="1" s="1"/>
  <c r="J497" i="1"/>
  <c r="J729" i="1" s="1"/>
  <c r="K497" i="1"/>
  <c r="K729" i="1" s="1"/>
  <c r="L497" i="1"/>
  <c r="L729" i="1" s="1"/>
  <c r="M497" i="1"/>
  <c r="M729" i="1" s="1"/>
  <c r="O497" i="1"/>
  <c r="O729" i="1" s="1"/>
  <c r="P497" i="1"/>
  <c r="P729" i="1" s="1"/>
  <c r="Q497" i="1"/>
  <c r="Q729" i="1" s="1"/>
  <c r="R497" i="1"/>
  <c r="R729" i="1" s="1"/>
  <c r="T497" i="1"/>
  <c r="T729" i="1" s="1"/>
  <c r="U497" i="1"/>
  <c r="U729" i="1" s="1"/>
  <c r="W497" i="1"/>
  <c r="W729" i="1" s="1"/>
  <c r="X497" i="1"/>
  <c r="X729" i="1" s="1"/>
  <c r="Z497" i="1"/>
  <c r="Z729" i="1" s="1"/>
  <c r="AA497" i="1"/>
  <c r="AA729" i="1" s="1"/>
  <c r="J496" i="1"/>
  <c r="J728" i="1" s="1"/>
  <c r="K496" i="1"/>
  <c r="K728" i="1" s="1"/>
  <c r="L496" i="1"/>
  <c r="L728" i="1" s="1"/>
  <c r="M496" i="1"/>
  <c r="M728" i="1" s="1"/>
  <c r="O496" i="1"/>
  <c r="O728" i="1" s="1"/>
  <c r="P496" i="1"/>
  <c r="P728" i="1" s="1"/>
  <c r="Q496" i="1"/>
  <c r="Q728" i="1" s="1"/>
  <c r="R496" i="1"/>
  <c r="R728" i="1" s="1"/>
  <c r="T496" i="1"/>
  <c r="T728" i="1" s="1"/>
  <c r="U496" i="1"/>
  <c r="U728" i="1" s="1"/>
  <c r="W496" i="1"/>
  <c r="W728" i="1" s="1"/>
  <c r="X496" i="1"/>
  <c r="X728" i="1" s="1"/>
  <c r="Z496" i="1"/>
  <c r="Z728" i="1" s="1"/>
  <c r="AA496" i="1"/>
  <c r="AA728" i="1" s="1"/>
  <c r="M474" i="1"/>
  <c r="J474" i="1"/>
  <c r="K474" i="1"/>
  <c r="L474" i="1"/>
  <c r="O474" i="1"/>
  <c r="P474" i="1"/>
  <c r="Q474" i="1"/>
  <c r="R474" i="1"/>
  <c r="T474" i="1"/>
  <c r="U474" i="1"/>
  <c r="W474" i="1"/>
  <c r="X474" i="1"/>
  <c r="Z474" i="1"/>
  <c r="AA474" i="1"/>
  <c r="G473" i="1"/>
  <c r="G472" i="1"/>
  <c r="B471" i="1"/>
  <c r="J454" i="1"/>
  <c r="K454" i="1"/>
  <c r="L454" i="1"/>
  <c r="M454" i="1"/>
  <c r="O454" i="1"/>
  <c r="P454" i="1"/>
  <c r="Q454" i="1"/>
  <c r="R454" i="1"/>
  <c r="T454" i="1"/>
  <c r="U454" i="1"/>
  <c r="W454" i="1"/>
  <c r="X454" i="1"/>
  <c r="Z454" i="1"/>
  <c r="AA454" i="1"/>
  <c r="G453" i="1"/>
  <c r="G452" i="1"/>
  <c r="B451" i="1"/>
  <c r="J434" i="1"/>
  <c r="K434" i="1"/>
  <c r="L434" i="1"/>
  <c r="M434" i="1"/>
  <c r="O434" i="1"/>
  <c r="P434" i="1"/>
  <c r="Q434" i="1"/>
  <c r="R434" i="1"/>
  <c r="T434" i="1"/>
  <c r="U434" i="1"/>
  <c r="W434" i="1"/>
  <c r="X434" i="1"/>
  <c r="Z434" i="1"/>
  <c r="AA434" i="1"/>
  <c r="G433" i="1"/>
  <c r="G432" i="1"/>
  <c r="B431" i="1"/>
  <c r="K414" i="1"/>
  <c r="L414" i="1"/>
  <c r="M414" i="1"/>
  <c r="O414" i="1"/>
  <c r="P414" i="1"/>
  <c r="Q414" i="1"/>
  <c r="R414" i="1"/>
  <c r="T414" i="1"/>
  <c r="U414" i="1"/>
  <c r="W414" i="1"/>
  <c r="X414" i="1"/>
  <c r="Z414" i="1"/>
  <c r="AA414" i="1"/>
  <c r="G413" i="1"/>
  <c r="G412" i="1"/>
  <c r="J416" i="1" s="1"/>
  <c r="J417" i="1" s="1"/>
  <c r="B411" i="1"/>
  <c r="J379" i="1"/>
  <c r="K379" i="1"/>
  <c r="L379" i="1"/>
  <c r="M379" i="1"/>
  <c r="O379" i="1"/>
  <c r="P379" i="1"/>
  <c r="Q379" i="1"/>
  <c r="R379" i="1"/>
  <c r="T379" i="1"/>
  <c r="U379" i="1"/>
  <c r="W379" i="1"/>
  <c r="X379" i="1"/>
  <c r="Z379" i="1"/>
  <c r="AA379" i="1"/>
  <c r="G377" i="1"/>
  <c r="G378" i="1"/>
  <c r="J359" i="1"/>
  <c r="K359" i="1"/>
  <c r="L359" i="1"/>
  <c r="M359" i="1"/>
  <c r="O359" i="1"/>
  <c r="P359" i="1"/>
  <c r="Q359" i="1"/>
  <c r="R359" i="1"/>
  <c r="T359" i="1"/>
  <c r="U359" i="1"/>
  <c r="W359" i="1"/>
  <c r="X359" i="1"/>
  <c r="Z359" i="1"/>
  <c r="AA359" i="1"/>
  <c r="G358" i="1"/>
  <c r="G357" i="1"/>
  <c r="B376" i="1"/>
  <c r="B356" i="1"/>
  <c r="J339" i="1"/>
  <c r="K339" i="1"/>
  <c r="L339" i="1"/>
  <c r="M339" i="1"/>
  <c r="O339" i="1"/>
  <c r="P339" i="1"/>
  <c r="Q339" i="1"/>
  <c r="R339" i="1"/>
  <c r="T339" i="1"/>
  <c r="U339" i="1"/>
  <c r="W339" i="1"/>
  <c r="X339" i="1"/>
  <c r="Z339" i="1"/>
  <c r="AA339" i="1"/>
  <c r="G338" i="1"/>
  <c r="G337" i="1"/>
  <c r="B336" i="1"/>
  <c r="G318" i="1"/>
  <c r="R319" i="1"/>
  <c r="J319" i="1"/>
  <c r="K319" i="1"/>
  <c r="L319" i="1"/>
  <c r="M319" i="1"/>
  <c r="O319" i="1"/>
  <c r="P319" i="1"/>
  <c r="Q319" i="1"/>
  <c r="T319" i="1"/>
  <c r="U319" i="1"/>
  <c r="W319" i="1"/>
  <c r="X319" i="1"/>
  <c r="Z319" i="1"/>
  <c r="AA319" i="1"/>
  <c r="G317" i="1"/>
  <c r="B316" i="1"/>
  <c r="AB256" i="1"/>
  <c r="Y256" i="1"/>
  <c r="V256" i="1"/>
  <c r="S256" i="1"/>
  <c r="N256" i="1"/>
  <c r="AB255" i="1"/>
  <c r="Y255" i="1"/>
  <c r="V255" i="1"/>
  <c r="S255" i="1"/>
  <c r="N255" i="1"/>
  <c r="K254" i="1"/>
  <c r="AB251" i="1"/>
  <c r="Y251" i="1"/>
  <c r="V251" i="1"/>
  <c r="S251" i="1"/>
  <c r="N251" i="1"/>
  <c r="AB250" i="1"/>
  <c r="Y250" i="1"/>
  <c r="V250" i="1"/>
  <c r="S250" i="1"/>
  <c r="N250" i="1"/>
  <c r="K249" i="1"/>
  <c r="AB244" i="1"/>
  <c r="Y244" i="1"/>
  <c r="V244" i="1"/>
  <c r="S244" i="1"/>
  <c r="N244" i="1"/>
  <c r="AB243" i="1"/>
  <c r="Y243" i="1"/>
  <c r="V243" i="1"/>
  <c r="S243" i="1"/>
  <c r="N243" i="1"/>
  <c r="K242" i="1"/>
  <c r="L242" i="1" s="1"/>
  <c r="M242" i="1" s="1"/>
  <c r="N242" i="1" s="1"/>
  <c r="O242" i="1" s="1"/>
  <c r="P242" i="1" s="1"/>
  <c r="Q242" i="1" s="1"/>
  <c r="R242" i="1" s="1"/>
  <c r="S242" i="1" s="1"/>
  <c r="T242" i="1" s="1"/>
  <c r="U242" i="1" s="1"/>
  <c r="V242" i="1" s="1"/>
  <c r="W242" i="1" s="1"/>
  <c r="X242" i="1" s="1"/>
  <c r="Y242" i="1" s="1"/>
  <c r="Z242" i="1" s="1"/>
  <c r="AA242" i="1" s="1"/>
  <c r="AB242" i="1" s="1"/>
  <c r="AB533" i="1" s="1"/>
  <c r="AB534" i="1" s="1"/>
  <c r="AB239" i="1"/>
  <c r="Y239" i="1"/>
  <c r="V239" i="1"/>
  <c r="S239" i="1"/>
  <c r="N239" i="1"/>
  <c r="AB238" i="1"/>
  <c r="Y238" i="1"/>
  <c r="V238" i="1"/>
  <c r="S238" i="1"/>
  <c r="N238" i="1"/>
  <c r="K237" i="1"/>
  <c r="L237" i="1" s="1"/>
  <c r="M237" i="1" s="1"/>
  <c r="N237" i="1" s="1"/>
  <c r="O237" i="1" s="1"/>
  <c r="P237" i="1" s="1"/>
  <c r="Q237" i="1" s="1"/>
  <c r="R237" i="1" s="1"/>
  <c r="S237" i="1" s="1"/>
  <c r="T237" i="1" s="1"/>
  <c r="U237" i="1" s="1"/>
  <c r="V237" i="1" s="1"/>
  <c r="W237" i="1" s="1"/>
  <c r="X237" i="1" s="1"/>
  <c r="Y237" i="1" s="1"/>
  <c r="Z237" i="1" s="1"/>
  <c r="AA237" i="1" s="1"/>
  <c r="AB237" i="1" s="1"/>
  <c r="AB521" i="1" s="1"/>
  <c r="AB522" i="1" s="1"/>
  <c r="AB230" i="1"/>
  <c r="Y230" i="1"/>
  <c r="V230" i="1"/>
  <c r="S230" i="1"/>
  <c r="N230" i="1"/>
  <c r="AB228" i="1"/>
  <c r="Y228" i="1"/>
  <c r="V228" i="1"/>
  <c r="S228" i="1"/>
  <c r="N228" i="1"/>
  <c r="AB226" i="1"/>
  <c r="Y226" i="1"/>
  <c r="V226" i="1"/>
  <c r="S226" i="1"/>
  <c r="N226" i="1"/>
  <c r="AB225" i="1"/>
  <c r="Y225" i="1"/>
  <c r="V225" i="1"/>
  <c r="S225" i="1"/>
  <c r="N225" i="1"/>
  <c r="K216" i="1"/>
  <c r="L216" i="1" s="1"/>
  <c r="M216" i="1" s="1"/>
  <c r="K215" i="1"/>
  <c r="L215" i="1" s="1"/>
  <c r="M215" i="1" s="1"/>
  <c r="N215" i="1" s="1"/>
  <c r="O215" i="1" s="1"/>
  <c r="K214" i="1"/>
  <c r="L214" i="1" s="1"/>
  <c r="M214" i="1" s="1"/>
  <c r="N214" i="1" s="1"/>
  <c r="O214" i="1" s="1"/>
  <c r="P214" i="1" s="1"/>
  <c r="AB210" i="1"/>
  <c r="AB474" i="1" s="1"/>
  <c r="Y210" i="1"/>
  <c r="Y474" i="1" s="1"/>
  <c r="V210" i="1"/>
  <c r="V474" i="1" s="1"/>
  <c r="S210" i="1"/>
  <c r="S474" i="1" s="1"/>
  <c r="N210" i="1"/>
  <c r="N474" i="1" s="1"/>
  <c r="AB205" i="1"/>
  <c r="AB454" i="1" s="1"/>
  <c r="Y205" i="1"/>
  <c r="Y454" i="1" s="1"/>
  <c r="V205" i="1"/>
  <c r="V454" i="1" s="1"/>
  <c r="S205" i="1"/>
  <c r="S454" i="1" s="1"/>
  <c r="N205" i="1"/>
  <c r="N454" i="1" s="1"/>
  <c r="AB200" i="1"/>
  <c r="AB434" i="1" s="1"/>
  <c r="Y200" i="1"/>
  <c r="Y434" i="1" s="1"/>
  <c r="V200" i="1"/>
  <c r="V434" i="1" s="1"/>
  <c r="S200" i="1"/>
  <c r="S434" i="1" s="1"/>
  <c r="N200" i="1"/>
  <c r="N434" i="1" s="1"/>
  <c r="AB195" i="1"/>
  <c r="AB414" i="1" s="1"/>
  <c r="Y195" i="1"/>
  <c r="Y414" i="1" s="1"/>
  <c r="V195" i="1"/>
  <c r="V414" i="1" s="1"/>
  <c r="S195" i="1"/>
  <c r="S414" i="1" s="1"/>
  <c r="N195" i="1"/>
  <c r="N414" i="1" s="1"/>
  <c r="AB188" i="1"/>
  <c r="AB379" i="1" s="1"/>
  <c r="Y188" i="1"/>
  <c r="Y379" i="1" s="1"/>
  <c r="V188" i="1"/>
  <c r="V379" i="1" s="1"/>
  <c r="S188" i="1"/>
  <c r="S379" i="1" s="1"/>
  <c r="N188" i="1"/>
  <c r="N379" i="1" s="1"/>
  <c r="AB183" i="1"/>
  <c r="AB359" i="1" s="1"/>
  <c r="Y183" i="1"/>
  <c r="Y359" i="1" s="1"/>
  <c r="V183" i="1"/>
  <c r="V359" i="1" s="1"/>
  <c r="S183" i="1"/>
  <c r="S359" i="1" s="1"/>
  <c r="N183" i="1"/>
  <c r="N359" i="1" s="1"/>
  <c r="AB178" i="1"/>
  <c r="AB339" i="1" s="1"/>
  <c r="Y178" i="1"/>
  <c r="Y339" i="1" s="1"/>
  <c r="V178" i="1"/>
  <c r="V339" i="1" s="1"/>
  <c r="S178" i="1"/>
  <c r="S339" i="1" s="1"/>
  <c r="N178" i="1"/>
  <c r="N339" i="1" s="1"/>
  <c r="AB173" i="1"/>
  <c r="AB319" i="1" s="1"/>
  <c r="Y173" i="1"/>
  <c r="Y319" i="1" s="1"/>
  <c r="V173" i="1"/>
  <c r="V319" i="1" s="1"/>
  <c r="S173" i="1"/>
  <c r="S319" i="1" s="1"/>
  <c r="N173" i="1"/>
  <c r="N319" i="1" s="1"/>
  <c r="J158" i="1"/>
  <c r="J276" i="1" s="1"/>
  <c r="J61" i="1"/>
  <c r="AB164" i="1"/>
  <c r="AB163" i="1"/>
  <c r="AB162" i="1"/>
  <c r="AB161" i="1"/>
  <c r="AB160" i="1"/>
  <c r="Y164" i="1"/>
  <c r="Y163" i="1"/>
  <c r="Y162" i="1"/>
  <c r="Y161" i="1"/>
  <c r="Y160" i="1"/>
  <c r="V164" i="1"/>
  <c r="V163" i="1"/>
  <c r="V162" i="1"/>
  <c r="V161" i="1"/>
  <c r="V160" i="1"/>
  <c r="S164" i="1"/>
  <c r="S163" i="1"/>
  <c r="S162" i="1"/>
  <c r="S161" i="1"/>
  <c r="S160" i="1"/>
  <c r="J142" i="1"/>
  <c r="J274" i="1" s="1"/>
  <c r="N164" i="1"/>
  <c r="N163" i="1"/>
  <c r="N162" i="1"/>
  <c r="N161" i="1"/>
  <c r="N160" i="1"/>
  <c r="K158" i="1"/>
  <c r="K276" i="1" s="1"/>
  <c r="J150" i="1"/>
  <c r="J275" i="1" s="1"/>
  <c r="J104" i="1"/>
  <c r="J271" i="1" s="1"/>
  <c r="J583" i="1" s="1"/>
  <c r="J269" i="1"/>
  <c r="E140" i="1"/>
  <c r="K139" i="1"/>
  <c r="L139" i="1" s="1"/>
  <c r="M139" i="1" s="1"/>
  <c r="B139" i="1"/>
  <c r="E136" i="1"/>
  <c r="K135" i="1"/>
  <c r="B135" i="1"/>
  <c r="E132" i="1"/>
  <c r="K131" i="1"/>
  <c r="B131" i="1"/>
  <c r="E128" i="1"/>
  <c r="K127" i="1"/>
  <c r="L127" i="1" s="1"/>
  <c r="B127" i="1"/>
  <c r="K123" i="1"/>
  <c r="L123" i="1" s="1"/>
  <c r="M123" i="1" s="1"/>
  <c r="N123" i="1" s="1"/>
  <c r="O123" i="1" s="1"/>
  <c r="P123" i="1" s="1"/>
  <c r="Q123" i="1" s="1"/>
  <c r="R123" i="1" s="1"/>
  <c r="S123" i="1" s="1"/>
  <c r="T123" i="1" s="1"/>
  <c r="U123" i="1" s="1"/>
  <c r="V123" i="1" s="1"/>
  <c r="W123" i="1" s="1"/>
  <c r="X123" i="1" s="1"/>
  <c r="Y123" i="1" s="1"/>
  <c r="Z123" i="1" s="1"/>
  <c r="AA123" i="1" s="1"/>
  <c r="AB123" i="1" s="1"/>
  <c r="B123" i="1"/>
  <c r="E124" i="1"/>
  <c r="AA114" i="1"/>
  <c r="Z114" i="1"/>
  <c r="X114" i="1"/>
  <c r="W114" i="1"/>
  <c r="U114" i="1"/>
  <c r="T114" i="1"/>
  <c r="R114" i="1"/>
  <c r="Q114" i="1"/>
  <c r="P114" i="1"/>
  <c r="O114" i="1"/>
  <c r="M114" i="1"/>
  <c r="L114" i="1"/>
  <c r="K114" i="1"/>
  <c r="J114" i="1"/>
  <c r="AB112" i="1"/>
  <c r="Y112" i="1"/>
  <c r="V112" i="1"/>
  <c r="S112" i="1"/>
  <c r="N112" i="1"/>
  <c r="AB109" i="1"/>
  <c r="Y109" i="1"/>
  <c r="V109" i="1"/>
  <c r="S109" i="1"/>
  <c r="N109" i="1"/>
  <c r="AB106" i="1"/>
  <c r="Y106" i="1"/>
  <c r="V106" i="1"/>
  <c r="S106" i="1"/>
  <c r="N106" i="1"/>
  <c r="J92" i="1"/>
  <c r="J270" i="1" s="1"/>
  <c r="AA102" i="1"/>
  <c r="Z102" i="1"/>
  <c r="X102" i="1"/>
  <c r="W102" i="1"/>
  <c r="U102" i="1"/>
  <c r="T102" i="1"/>
  <c r="R102" i="1"/>
  <c r="Q102" i="1"/>
  <c r="P102" i="1"/>
  <c r="O102" i="1"/>
  <c r="M102" i="1"/>
  <c r="L102" i="1"/>
  <c r="K102" i="1"/>
  <c r="J102" i="1"/>
  <c r="AB100" i="1"/>
  <c r="Y100" i="1"/>
  <c r="V100" i="1"/>
  <c r="S100" i="1"/>
  <c r="N100" i="1"/>
  <c r="AB97" i="1"/>
  <c r="Y97" i="1"/>
  <c r="V97" i="1"/>
  <c r="S97" i="1"/>
  <c r="N97" i="1"/>
  <c r="AB94" i="1"/>
  <c r="Y94" i="1"/>
  <c r="V94" i="1"/>
  <c r="S94" i="1"/>
  <c r="N94" i="1"/>
  <c r="AA90" i="1"/>
  <c r="Z90" i="1"/>
  <c r="X90" i="1"/>
  <c r="W90" i="1"/>
  <c r="U90" i="1"/>
  <c r="T90" i="1"/>
  <c r="P90" i="1"/>
  <c r="R90" i="1"/>
  <c r="Q90" i="1"/>
  <c r="O90" i="1"/>
  <c r="M90" i="1"/>
  <c r="K90" i="1"/>
  <c r="L90" i="1"/>
  <c r="J90" i="1"/>
  <c r="AB88" i="1"/>
  <c r="Y88" i="1"/>
  <c r="V88" i="1"/>
  <c r="S88" i="1"/>
  <c r="N88" i="1"/>
  <c r="AB85" i="1"/>
  <c r="Y85" i="1"/>
  <c r="V85" i="1"/>
  <c r="S85" i="1"/>
  <c r="N85" i="1"/>
  <c r="AB82" i="1"/>
  <c r="Y82" i="1"/>
  <c r="V82" i="1"/>
  <c r="N82" i="1"/>
  <c r="S82" i="1"/>
  <c r="Z73" i="1"/>
  <c r="AA73" i="1"/>
  <c r="X73" i="1"/>
  <c r="W73" i="1"/>
  <c r="U73" i="1"/>
  <c r="T73" i="1"/>
  <c r="Q73" i="1"/>
  <c r="R73" i="1"/>
  <c r="P73" i="1"/>
  <c r="O73" i="1"/>
  <c r="K73" i="1"/>
  <c r="L73" i="1"/>
  <c r="M73" i="1"/>
  <c r="J73" i="1"/>
  <c r="AA71" i="1"/>
  <c r="Z71" i="1"/>
  <c r="X71" i="1"/>
  <c r="W71" i="1"/>
  <c r="U71" i="1"/>
  <c r="T71" i="1"/>
  <c r="R71" i="1"/>
  <c r="Q71" i="1"/>
  <c r="P71" i="1"/>
  <c r="O71" i="1"/>
  <c r="M71" i="1"/>
  <c r="K71" i="1"/>
  <c r="L71" i="1"/>
  <c r="J71" i="1"/>
  <c r="AB70" i="1"/>
  <c r="Y70" i="1"/>
  <c r="V70" i="1"/>
  <c r="S70" i="1"/>
  <c r="N70" i="1"/>
  <c r="H68" i="1"/>
  <c r="P68" i="1" s="1"/>
  <c r="H58" i="1"/>
  <c r="X58" i="1" s="1"/>
  <c r="AA63" i="1"/>
  <c r="Z63" i="1"/>
  <c r="X63" i="1"/>
  <c r="W63" i="1"/>
  <c r="U63" i="1"/>
  <c r="T63" i="1"/>
  <c r="R63" i="1"/>
  <c r="Q63" i="1"/>
  <c r="P63" i="1"/>
  <c r="O63" i="1"/>
  <c r="M63" i="1"/>
  <c r="K63" i="1"/>
  <c r="L63" i="1"/>
  <c r="J63" i="1"/>
  <c r="AA61" i="1"/>
  <c r="Z61" i="1"/>
  <c r="X61" i="1"/>
  <c r="W61" i="1"/>
  <c r="U61" i="1"/>
  <c r="T61" i="1"/>
  <c r="R61" i="1"/>
  <c r="Q61" i="1"/>
  <c r="P61" i="1"/>
  <c r="O61" i="1"/>
  <c r="M61" i="1"/>
  <c r="L61" i="1"/>
  <c r="K61" i="1"/>
  <c r="AB60" i="1"/>
  <c r="Y60" i="1"/>
  <c r="V60" i="1"/>
  <c r="S60" i="1"/>
  <c r="AA7" i="1"/>
  <c r="Z7" i="1"/>
  <c r="X7" i="1"/>
  <c r="W7" i="1"/>
  <c r="U7" i="1"/>
  <c r="T7" i="1"/>
  <c r="R7" i="1"/>
  <c r="Q7" i="1"/>
  <c r="P7" i="1"/>
  <c r="O7" i="1"/>
  <c r="M7" i="1"/>
  <c r="L7" i="1"/>
  <c r="K7" i="1"/>
  <c r="J7" i="1"/>
  <c r="AB6" i="1"/>
  <c r="AB26" i="1" s="1"/>
  <c r="Z26" i="1" s="1"/>
  <c r="AA6" i="1"/>
  <c r="Z6" i="1"/>
  <c r="Y6" i="1"/>
  <c r="Y26" i="1" s="1"/>
  <c r="X26" i="1" s="1"/>
  <c r="X6" i="1"/>
  <c r="W6" i="1"/>
  <c r="V6" i="1"/>
  <c r="V26" i="1" s="1"/>
  <c r="U6" i="1"/>
  <c r="T6" i="1"/>
  <c r="O6" i="1"/>
  <c r="R6" i="1"/>
  <c r="Q6" i="1"/>
  <c r="P6" i="1"/>
  <c r="M6" i="1"/>
  <c r="L6" i="1"/>
  <c r="K6" i="1"/>
  <c r="J507" i="1" l="1"/>
  <c r="R416" i="1"/>
  <c r="L254" i="1"/>
  <c r="K559" i="1"/>
  <c r="X263" i="1"/>
  <c r="P264" i="1"/>
  <c r="L42" i="1"/>
  <c r="L646" i="1" s="1"/>
  <c r="Q42" i="1"/>
  <c r="Q646" i="1" s="1"/>
  <c r="M30" i="1"/>
  <c r="M585" i="1" s="1"/>
  <c r="R32" i="1"/>
  <c r="R621" i="1" s="1"/>
  <c r="X43" i="1"/>
  <c r="X669" i="1" s="1"/>
  <c r="W42" i="1"/>
  <c r="W646" i="1" s="1"/>
  <c r="O43" i="1"/>
  <c r="O669" i="1" s="1"/>
  <c r="T43" i="1"/>
  <c r="T669" i="1" s="1"/>
  <c r="Z43" i="1"/>
  <c r="Z669" i="1" s="1"/>
  <c r="K42" i="1"/>
  <c r="K646" i="1" s="1"/>
  <c r="P42" i="1"/>
  <c r="P646" i="1" s="1"/>
  <c r="U32" i="1"/>
  <c r="U621" i="1" s="1"/>
  <c r="AA42" i="1"/>
  <c r="AA646" i="1" s="1"/>
  <c r="S705" i="1"/>
  <c r="S733" i="1"/>
  <c r="V705" i="1"/>
  <c r="V733" i="1"/>
  <c r="Y705" i="1"/>
  <c r="Y733" i="1"/>
  <c r="N705" i="1"/>
  <c r="N733" i="1"/>
  <c r="AB705" i="1"/>
  <c r="AB733" i="1"/>
  <c r="J563" i="1"/>
  <c r="J683" i="1"/>
  <c r="J600" i="1"/>
  <c r="J685" i="1"/>
  <c r="K602" i="1"/>
  <c r="J602" i="1"/>
  <c r="J601" i="1"/>
  <c r="T26" i="1"/>
  <c r="U26" i="1"/>
  <c r="R26" i="1"/>
  <c r="J26" i="1"/>
  <c r="L26" i="1"/>
  <c r="W26" i="1"/>
  <c r="AA26" i="1"/>
  <c r="K26" i="1"/>
  <c r="Q26" i="1"/>
  <c r="P26" i="1"/>
  <c r="B21" i="1"/>
  <c r="B22" i="1" s="1"/>
  <c r="B23" i="1" s="1"/>
  <c r="B24" i="1" s="1"/>
  <c r="B25" i="1" s="1"/>
  <c r="J658" i="1"/>
  <c r="L116" i="1"/>
  <c r="L631" i="1" s="1"/>
  <c r="Q116" i="1"/>
  <c r="Q631" i="1" s="1"/>
  <c r="W116" i="1"/>
  <c r="W631" i="1" s="1"/>
  <c r="K116" i="1"/>
  <c r="K631" i="1" s="1"/>
  <c r="P116" i="1"/>
  <c r="P631" i="1" s="1"/>
  <c r="U116" i="1"/>
  <c r="U631" i="1" s="1"/>
  <c r="AA116" i="1"/>
  <c r="AA631" i="1" s="1"/>
  <c r="J116" i="1"/>
  <c r="J631" i="1" s="1"/>
  <c r="O116" i="1"/>
  <c r="O631" i="1" s="1"/>
  <c r="T116" i="1"/>
  <c r="Z116" i="1"/>
  <c r="M116" i="1"/>
  <c r="R116" i="1"/>
  <c r="X116" i="1"/>
  <c r="AB549" i="1"/>
  <c r="V549" i="1"/>
  <c r="J581" i="1"/>
  <c r="J582" i="1"/>
  <c r="Y549" i="1"/>
  <c r="AB535" i="1"/>
  <c r="V535" i="1"/>
  <c r="J537" i="1"/>
  <c r="K537" i="1" s="1"/>
  <c r="Y536" i="1"/>
  <c r="S549" i="1"/>
  <c r="N549" i="1"/>
  <c r="AB550" i="1"/>
  <c r="J498" i="1"/>
  <c r="J495" i="1" s="1"/>
  <c r="V550" i="1"/>
  <c r="AB523" i="1"/>
  <c r="W533" i="1"/>
  <c r="W534" i="1" s="1"/>
  <c r="Y524" i="1"/>
  <c r="M498" i="1"/>
  <c r="S523" i="1"/>
  <c r="J508" i="1"/>
  <c r="J732" i="1" s="1"/>
  <c r="R521" i="1"/>
  <c r="R522" i="1" s="1"/>
  <c r="N521" i="1"/>
  <c r="N522" i="1" s="1"/>
  <c r="J525" i="1"/>
  <c r="K525" i="1" s="1"/>
  <c r="L525" i="1" s="1"/>
  <c r="M525" i="1" s="1"/>
  <c r="N525" i="1" s="1"/>
  <c r="S533" i="1"/>
  <c r="S534" i="1" s="1"/>
  <c r="Y535" i="1"/>
  <c r="AB536" i="1"/>
  <c r="V536" i="1"/>
  <c r="S536" i="1"/>
  <c r="N536" i="1"/>
  <c r="Y550" i="1"/>
  <c r="Z521" i="1"/>
  <c r="Z522" i="1" s="1"/>
  <c r="J522" i="1"/>
  <c r="O533" i="1"/>
  <c r="O534" i="1" s="1"/>
  <c r="V521" i="1"/>
  <c r="V522" i="1" s="1"/>
  <c r="V524" i="1"/>
  <c r="AA533" i="1"/>
  <c r="AA534" i="1" s="1"/>
  <c r="K533" i="1"/>
  <c r="K534" i="1" s="1"/>
  <c r="S550" i="1"/>
  <c r="N550" i="1"/>
  <c r="J43" i="1"/>
  <c r="J669" i="1" s="1"/>
  <c r="J534" i="1"/>
  <c r="L249" i="1"/>
  <c r="K547" i="1"/>
  <c r="K548" i="1" s="1"/>
  <c r="Y523" i="1"/>
  <c r="N524" i="1"/>
  <c r="S535" i="1"/>
  <c r="N535" i="1"/>
  <c r="Y521" i="1"/>
  <c r="Y522" i="1" s="1"/>
  <c r="U521" i="1"/>
  <c r="U522" i="1" s="1"/>
  <c r="Q521" i="1"/>
  <c r="Q522" i="1" s="1"/>
  <c r="M521" i="1"/>
  <c r="M522" i="1" s="1"/>
  <c r="V523" i="1"/>
  <c r="Z533" i="1"/>
  <c r="Z534" i="1" s="1"/>
  <c r="V533" i="1"/>
  <c r="V534" i="1" s="1"/>
  <c r="R533" i="1"/>
  <c r="R534" i="1" s="1"/>
  <c r="N533" i="1"/>
  <c r="N534" i="1" s="1"/>
  <c r="X521" i="1"/>
  <c r="X522" i="1" s="1"/>
  <c r="T521" i="1"/>
  <c r="T522" i="1" s="1"/>
  <c r="P521" i="1"/>
  <c r="P522" i="1" s="1"/>
  <c r="L521" i="1"/>
  <c r="L522" i="1" s="1"/>
  <c r="Y533" i="1"/>
  <c r="Y534" i="1" s="1"/>
  <c r="U533" i="1"/>
  <c r="U534" i="1" s="1"/>
  <c r="Q533" i="1"/>
  <c r="Q534" i="1" s="1"/>
  <c r="M533" i="1"/>
  <c r="M534" i="1" s="1"/>
  <c r="AB501" i="1"/>
  <c r="AB730" i="1" s="1"/>
  <c r="V501" i="1"/>
  <c r="V730" i="1" s="1"/>
  <c r="S501" i="1"/>
  <c r="S730" i="1" s="1"/>
  <c r="AA521" i="1"/>
  <c r="AA522" i="1" s="1"/>
  <c r="W521" i="1"/>
  <c r="W522" i="1" s="1"/>
  <c r="S521" i="1"/>
  <c r="S522" i="1" s="1"/>
  <c r="O521" i="1"/>
  <c r="O522" i="1" s="1"/>
  <c r="K521" i="1"/>
  <c r="K522" i="1" s="1"/>
  <c r="N523" i="1"/>
  <c r="S524" i="1"/>
  <c r="X533" i="1"/>
  <c r="X534" i="1" s="1"/>
  <c r="T533" i="1"/>
  <c r="T534" i="1" s="1"/>
  <c r="P533" i="1"/>
  <c r="P534" i="1" s="1"/>
  <c r="L533" i="1"/>
  <c r="L534" i="1" s="1"/>
  <c r="AB524" i="1"/>
  <c r="J548" i="1"/>
  <c r="J551" i="1"/>
  <c r="K551" i="1" s="1"/>
  <c r="T436" i="1"/>
  <c r="U416" i="1"/>
  <c r="W498" i="1"/>
  <c r="Q498" i="1"/>
  <c r="L498" i="1"/>
  <c r="Z498" i="1"/>
  <c r="O498" i="1"/>
  <c r="Y501" i="1"/>
  <c r="Y730" i="1" s="1"/>
  <c r="V497" i="1"/>
  <c r="V729" i="1" s="1"/>
  <c r="N497" i="1"/>
  <c r="N729" i="1" s="1"/>
  <c r="AA498" i="1"/>
  <c r="U498" i="1"/>
  <c r="P498" i="1"/>
  <c r="K498" i="1"/>
  <c r="X498" i="1"/>
  <c r="Y498" i="1" s="1"/>
  <c r="R498" i="1"/>
  <c r="Y497" i="1"/>
  <c r="Y729" i="1" s="1"/>
  <c r="AB496" i="1"/>
  <c r="AB728" i="1" s="1"/>
  <c r="S496" i="1"/>
  <c r="S728" i="1" s="1"/>
  <c r="T498" i="1"/>
  <c r="L500" i="1"/>
  <c r="AB497" i="1"/>
  <c r="AB729" i="1" s="1"/>
  <c r="N501" i="1"/>
  <c r="K500" i="1"/>
  <c r="N496" i="1"/>
  <c r="N728" i="1" s="1"/>
  <c r="Y496" i="1"/>
  <c r="Y728" i="1" s="1"/>
  <c r="S497" i="1"/>
  <c r="S729" i="1" s="1"/>
  <c r="J500" i="1"/>
  <c r="V496" i="1"/>
  <c r="V728" i="1" s="1"/>
  <c r="M500" i="1"/>
  <c r="P416" i="1"/>
  <c r="P476" i="1"/>
  <c r="O361" i="1"/>
  <c r="T456" i="1"/>
  <c r="T476" i="1"/>
  <c r="K436" i="1"/>
  <c r="L436" i="1"/>
  <c r="P436" i="1"/>
  <c r="W436" i="1"/>
  <c r="X436" i="1"/>
  <c r="Z416" i="1"/>
  <c r="P456" i="1"/>
  <c r="AA436" i="1"/>
  <c r="K476" i="1"/>
  <c r="X476" i="1"/>
  <c r="L476" i="1"/>
  <c r="AA476" i="1"/>
  <c r="O476" i="1"/>
  <c r="W476" i="1"/>
  <c r="Y476" i="1" s="1"/>
  <c r="L456" i="1"/>
  <c r="U456" i="1"/>
  <c r="X456" i="1"/>
  <c r="M456" i="1"/>
  <c r="O436" i="1"/>
  <c r="Z436" i="1"/>
  <c r="AB436" i="1" s="1"/>
  <c r="X416" i="1"/>
  <c r="K416" i="1"/>
  <c r="O416" i="1"/>
  <c r="W416" i="1"/>
  <c r="AA416" i="1"/>
  <c r="T416" i="1"/>
  <c r="L416" i="1"/>
  <c r="AA456" i="1"/>
  <c r="W456" i="1"/>
  <c r="O456" i="1"/>
  <c r="K456" i="1"/>
  <c r="Z456" i="1"/>
  <c r="R456" i="1"/>
  <c r="J456" i="1"/>
  <c r="Q456" i="1"/>
  <c r="M436" i="1"/>
  <c r="Q436" i="1"/>
  <c r="U436" i="1"/>
  <c r="M416" i="1"/>
  <c r="Q416" i="1"/>
  <c r="J436" i="1"/>
  <c r="R436" i="1"/>
  <c r="Z476" i="1"/>
  <c r="M476" i="1"/>
  <c r="Q476" i="1"/>
  <c r="U476" i="1"/>
  <c r="J476" i="1"/>
  <c r="R476" i="1"/>
  <c r="Z361" i="1"/>
  <c r="W361" i="1"/>
  <c r="P381" i="1"/>
  <c r="AA361" i="1"/>
  <c r="K361" i="1"/>
  <c r="J341" i="1"/>
  <c r="J342" i="1" s="1"/>
  <c r="J344" i="1" s="1"/>
  <c r="O341" i="1"/>
  <c r="L341" i="1"/>
  <c r="AA341" i="1"/>
  <c r="K341" i="1"/>
  <c r="AA381" i="1"/>
  <c r="K381" i="1"/>
  <c r="T381" i="1"/>
  <c r="L381" i="1"/>
  <c r="W381" i="1"/>
  <c r="O381" i="1"/>
  <c r="X381" i="1"/>
  <c r="Z381" i="1"/>
  <c r="M381" i="1"/>
  <c r="Q381" i="1"/>
  <c r="U381" i="1"/>
  <c r="J381" i="1"/>
  <c r="R381" i="1"/>
  <c r="L361" i="1"/>
  <c r="P361" i="1"/>
  <c r="T361" i="1"/>
  <c r="X361" i="1"/>
  <c r="M361" i="1"/>
  <c r="Q361" i="1"/>
  <c r="U361" i="1"/>
  <c r="J361" i="1"/>
  <c r="R361" i="1"/>
  <c r="P341" i="1"/>
  <c r="W341" i="1"/>
  <c r="X341" i="1"/>
  <c r="T341" i="1"/>
  <c r="Z341" i="1"/>
  <c r="M341" i="1"/>
  <c r="Q341" i="1"/>
  <c r="U341" i="1"/>
  <c r="V341" i="1" s="1"/>
  <c r="R341" i="1"/>
  <c r="J321" i="1"/>
  <c r="X321" i="1"/>
  <c r="R321" i="1"/>
  <c r="M321" i="1"/>
  <c r="W321" i="1"/>
  <c r="Q321" i="1"/>
  <c r="L321" i="1"/>
  <c r="AA321" i="1"/>
  <c r="U321" i="1"/>
  <c r="P321" i="1"/>
  <c r="K321" i="1"/>
  <c r="Z321" i="1"/>
  <c r="T321" i="1"/>
  <c r="O321" i="1"/>
  <c r="J268" i="1"/>
  <c r="J560" i="1" s="1"/>
  <c r="Y90" i="1"/>
  <c r="N216" i="1"/>
  <c r="P215" i="1"/>
  <c r="Q214" i="1"/>
  <c r="N158" i="1"/>
  <c r="N276" i="1" s="1"/>
  <c r="J78" i="1"/>
  <c r="V90" i="1"/>
  <c r="N90" i="1"/>
  <c r="L135" i="1"/>
  <c r="L131" i="1"/>
  <c r="V114" i="1"/>
  <c r="AB114" i="1"/>
  <c r="Y102" i="1"/>
  <c r="N139" i="1"/>
  <c r="M127" i="1"/>
  <c r="AB102" i="1"/>
  <c r="J14" i="1"/>
  <c r="V102" i="1"/>
  <c r="AB90" i="1"/>
  <c r="N114" i="1"/>
  <c r="S114" i="1"/>
  <c r="Y114" i="1"/>
  <c r="S102" i="1"/>
  <c r="N102" i="1"/>
  <c r="S90" i="1"/>
  <c r="R68" i="1"/>
  <c r="T58" i="1"/>
  <c r="Z58" i="1"/>
  <c r="Z59" i="1" s="1"/>
  <c r="L58" i="1"/>
  <c r="X68" i="1"/>
  <c r="O58" i="1"/>
  <c r="J58" i="1"/>
  <c r="Y71" i="1"/>
  <c r="P58" i="1"/>
  <c r="U58" i="1"/>
  <c r="U59" i="1" s="1"/>
  <c r="AA58" i="1"/>
  <c r="AA59" i="1" s="1"/>
  <c r="K58" i="1"/>
  <c r="Q68" i="1"/>
  <c r="Q69" i="1" s="1"/>
  <c r="T68" i="1"/>
  <c r="AA68" i="1"/>
  <c r="Q58" i="1"/>
  <c r="W58" i="1"/>
  <c r="X59" i="1" s="1"/>
  <c r="K68" i="1"/>
  <c r="J68" i="1"/>
  <c r="J69" i="1" s="1"/>
  <c r="U68" i="1"/>
  <c r="Z68" i="1"/>
  <c r="Z69" i="1" s="1"/>
  <c r="M58" i="1"/>
  <c r="R58" i="1"/>
  <c r="M68" i="1"/>
  <c r="O68" i="1"/>
  <c r="L68" i="1"/>
  <c r="W68" i="1"/>
  <c r="Y73" i="1"/>
  <c r="N73" i="1"/>
  <c r="S73" i="1"/>
  <c r="N61" i="1"/>
  <c r="S61" i="1"/>
  <c r="V61" i="1"/>
  <c r="AB61" i="1"/>
  <c r="V73" i="1"/>
  <c r="V71" i="1"/>
  <c r="AB71" i="1"/>
  <c r="N71" i="1"/>
  <c r="S71" i="1"/>
  <c r="Y61" i="1"/>
  <c r="AB73" i="1"/>
  <c r="AB63" i="1"/>
  <c r="Y63" i="1"/>
  <c r="S63" i="1"/>
  <c r="V63" i="1"/>
  <c r="N63" i="1"/>
  <c r="N60" i="1"/>
  <c r="L31" i="1"/>
  <c r="L614" i="1" s="1"/>
  <c r="W12" i="1"/>
  <c r="T32" i="1"/>
  <c r="T621" i="1" s="1"/>
  <c r="J12" i="1"/>
  <c r="Q29" i="1"/>
  <c r="W11" i="1"/>
  <c r="K32" i="1"/>
  <c r="K621" i="1" s="1"/>
  <c r="U14" i="1"/>
  <c r="P31" i="1"/>
  <c r="P614" i="1" s="1"/>
  <c r="AA31" i="1"/>
  <c r="AA614" i="1" s="1"/>
  <c r="P43" i="1"/>
  <c r="P669" i="1" s="1"/>
  <c r="AA43" i="1"/>
  <c r="AA669" i="1" s="1"/>
  <c r="L12" i="1"/>
  <c r="K31" i="1"/>
  <c r="K614" i="1" s="1"/>
  <c r="K16" i="1"/>
  <c r="K575" i="1" s="1"/>
  <c r="Q11" i="1"/>
  <c r="AA11" i="1"/>
  <c r="AA12" i="1"/>
  <c r="W14" i="1"/>
  <c r="U29" i="1"/>
  <c r="Q31" i="1"/>
  <c r="Q614" i="1" s="1"/>
  <c r="Q43" i="1"/>
  <c r="Q669" i="1" s="1"/>
  <c r="K12" i="1"/>
  <c r="K29" i="1"/>
  <c r="J16" i="1"/>
  <c r="J575" i="1" s="1"/>
  <c r="P11" i="1"/>
  <c r="P12" i="1"/>
  <c r="P14" i="1"/>
  <c r="AA14" i="1"/>
  <c r="W29" i="1"/>
  <c r="U31" i="1"/>
  <c r="U614" i="1" s="1"/>
  <c r="W32" i="1"/>
  <c r="W621" i="1" s="1"/>
  <c r="K43" i="1"/>
  <c r="K669" i="1" s="1"/>
  <c r="U43" i="1"/>
  <c r="U669" i="1" s="1"/>
  <c r="L29" i="1"/>
  <c r="L11" i="1"/>
  <c r="J31" i="1"/>
  <c r="J614" i="1" s="1"/>
  <c r="U11" i="1"/>
  <c r="U12" i="1"/>
  <c r="Q14" i="1"/>
  <c r="P29" i="1"/>
  <c r="AA29" i="1"/>
  <c r="W31" i="1"/>
  <c r="W614" i="1" s="1"/>
  <c r="L43" i="1"/>
  <c r="L669" i="1" s="1"/>
  <c r="W43" i="1"/>
  <c r="W669" i="1" s="1"/>
  <c r="M29" i="1"/>
  <c r="M11" i="1"/>
  <c r="M14" i="1"/>
  <c r="R16" i="1"/>
  <c r="R575" i="1" s="1"/>
  <c r="X16" i="1"/>
  <c r="X575" i="1" s="1"/>
  <c r="R30" i="1"/>
  <c r="X30" i="1"/>
  <c r="M42" i="1"/>
  <c r="M646" i="1" s="1"/>
  <c r="R42" i="1"/>
  <c r="R646" i="1" s="1"/>
  <c r="X42" i="1"/>
  <c r="X646" i="1" s="1"/>
  <c r="M16" i="1"/>
  <c r="M575" i="1" s="1"/>
  <c r="J29" i="1"/>
  <c r="J660" i="1" s="1"/>
  <c r="O12" i="1"/>
  <c r="O16" i="1"/>
  <c r="O575" i="1" s="1"/>
  <c r="T16" i="1"/>
  <c r="T575" i="1" s="1"/>
  <c r="Z16" i="1"/>
  <c r="Z575" i="1" s="1"/>
  <c r="O30" i="1"/>
  <c r="T30" i="1"/>
  <c r="Z30" i="1"/>
  <c r="O32" i="1"/>
  <c r="O621" i="1" s="1"/>
  <c r="X32" i="1"/>
  <c r="X621" i="1" s="1"/>
  <c r="Z32" i="1"/>
  <c r="Z621" i="1" s="1"/>
  <c r="J42" i="1"/>
  <c r="J646" i="1" s="1"/>
  <c r="O42" i="1"/>
  <c r="O646" i="1" s="1"/>
  <c r="T42" i="1"/>
  <c r="T646" i="1" s="1"/>
  <c r="Z42" i="1"/>
  <c r="Z646" i="1" s="1"/>
  <c r="M32" i="1"/>
  <c r="M621" i="1" s="1"/>
  <c r="L30" i="1"/>
  <c r="K30" i="1"/>
  <c r="K11" i="1"/>
  <c r="K14" i="1"/>
  <c r="L16" i="1"/>
  <c r="L575" i="1" s="1"/>
  <c r="J30" i="1"/>
  <c r="M31" i="1"/>
  <c r="M614" i="1" s="1"/>
  <c r="R11" i="1"/>
  <c r="X11" i="1"/>
  <c r="Q12" i="1"/>
  <c r="X12" i="1"/>
  <c r="R12" i="1"/>
  <c r="R14" i="1"/>
  <c r="X14" i="1"/>
  <c r="P16" i="1"/>
  <c r="P575" i="1" s="1"/>
  <c r="U16" i="1"/>
  <c r="U575" i="1" s="1"/>
  <c r="AA16" i="1"/>
  <c r="AA575" i="1" s="1"/>
  <c r="R29" i="1"/>
  <c r="X29" i="1"/>
  <c r="P30" i="1"/>
  <c r="U30" i="1"/>
  <c r="AA30" i="1"/>
  <c r="R31" i="1"/>
  <c r="R614" i="1" s="1"/>
  <c r="X31" i="1"/>
  <c r="X614" i="1" s="1"/>
  <c r="P32" i="1"/>
  <c r="P621" i="1" s="1"/>
  <c r="Q32" i="1"/>
  <c r="Q621" i="1" s="1"/>
  <c r="AA32" i="1"/>
  <c r="AA621" i="1" s="1"/>
  <c r="U42" i="1"/>
  <c r="U646" i="1" s="1"/>
  <c r="M43" i="1"/>
  <c r="M669" i="1" s="1"/>
  <c r="R43" i="1"/>
  <c r="R669" i="1" s="1"/>
  <c r="M12" i="1"/>
  <c r="L32" i="1"/>
  <c r="L621" i="1" s="1"/>
  <c r="J11" i="1"/>
  <c r="L14" i="1"/>
  <c r="J32" i="1"/>
  <c r="J621" i="1" s="1"/>
  <c r="O11" i="1"/>
  <c r="T11" i="1"/>
  <c r="Z11" i="1"/>
  <c r="T12" i="1"/>
  <c r="Z12" i="1"/>
  <c r="O14" i="1"/>
  <c r="T14" i="1"/>
  <c r="Z14" i="1"/>
  <c r="Q16" i="1"/>
  <c r="Q575" i="1" s="1"/>
  <c r="W16" i="1"/>
  <c r="W575" i="1" s="1"/>
  <c r="O29" i="1"/>
  <c r="T29" i="1"/>
  <c r="Z29" i="1"/>
  <c r="Q30" i="1"/>
  <c r="W30" i="1"/>
  <c r="O31" i="1"/>
  <c r="O614" i="1" s="1"/>
  <c r="T31" i="1"/>
  <c r="T614" i="1" s="1"/>
  <c r="Z31" i="1"/>
  <c r="Z614" i="1" s="1"/>
  <c r="J418" i="1" l="1"/>
  <c r="J419" i="1"/>
  <c r="AB456" i="1"/>
  <c r="J59" i="1"/>
  <c r="J122" i="1"/>
  <c r="L69" i="1"/>
  <c r="W69" i="1"/>
  <c r="O69" i="1"/>
  <c r="K69" i="1"/>
  <c r="M254" i="1"/>
  <c r="L559" i="1"/>
  <c r="M69" i="1"/>
  <c r="U69" i="1"/>
  <c r="Q59" i="1"/>
  <c r="K59" i="1"/>
  <c r="L59" i="1"/>
  <c r="T69" i="1"/>
  <c r="R59" i="1"/>
  <c r="O59" i="1"/>
  <c r="T59" i="1"/>
  <c r="M59" i="1"/>
  <c r="W59" i="1"/>
  <c r="P59" i="1"/>
  <c r="X69" i="1"/>
  <c r="R69" i="1"/>
  <c r="AA69" i="1"/>
  <c r="P69" i="1"/>
  <c r="V476" i="1"/>
  <c r="Q500" i="1"/>
  <c r="N730" i="1"/>
  <c r="V381" i="1"/>
  <c r="T585" i="1"/>
  <c r="R585" i="1"/>
  <c r="AA585" i="1"/>
  <c r="J585" i="1"/>
  <c r="J589" i="1" s="1"/>
  <c r="J716" i="1" s="1"/>
  <c r="K585" i="1"/>
  <c r="O585" i="1"/>
  <c r="W585" i="1"/>
  <c r="Q585" i="1"/>
  <c r="U585" i="1"/>
  <c r="L585" i="1"/>
  <c r="P585" i="1"/>
  <c r="Z585" i="1"/>
  <c r="X585" i="1"/>
  <c r="J644" i="1"/>
  <c r="J655" i="1"/>
  <c r="AB416" i="1"/>
  <c r="AB116" i="1"/>
  <c r="AB631" i="1" s="1"/>
  <c r="AB632" i="1" s="1"/>
  <c r="Z631" i="1"/>
  <c r="N116" i="1"/>
  <c r="N631" i="1" s="1"/>
  <c r="N632" i="1" s="1"/>
  <c r="M631" i="1"/>
  <c r="Y116" i="1"/>
  <c r="Y631" i="1" s="1"/>
  <c r="Y632" i="1" s="1"/>
  <c r="X631" i="1"/>
  <c r="V116" i="1"/>
  <c r="V631" i="1" s="1"/>
  <c r="V632" i="1" s="1"/>
  <c r="T631" i="1"/>
  <c r="S116" i="1"/>
  <c r="S631" i="1" s="1"/>
  <c r="S632" i="1" s="1"/>
  <c r="R631" i="1"/>
  <c r="J538" i="1"/>
  <c r="J539" i="1" s="1"/>
  <c r="J540" i="1" s="1"/>
  <c r="J541" i="1" s="1"/>
  <c r="O596" i="1"/>
  <c r="O605" i="1"/>
  <c r="J605" i="1"/>
  <c r="J596" i="1"/>
  <c r="L596" i="1"/>
  <c r="L605" i="1"/>
  <c r="K596" i="1"/>
  <c r="K605" i="1"/>
  <c r="V436" i="1"/>
  <c r="R605" i="1"/>
  <c r="R596" i="1"/>
  <c r="AA605" i="1"/>
  <c r="AA596" i="1"/>
  <c r="T596" i="1"/>
  <c r="T605" i="1"/>
  <c r="M605" i="1"/>
  <c r="M596" i="1"/>
  <c r="Z605" i="1"/>
  <c r="Z596" i="1"/>
  <c r="X596" i="1"/>
  <c r="X605" i="1"/>
  <c r="P596" i="1"/>
  <c r="P605" i="1"/>
  <c r="W605" i="1"/>
  <c r="W596" i="1"/>
  <c r="U596" i="1"/>
  <c r="U605" i="1"/>
  <c r="Q605" i="1"/>
  <c r="Q596" i="1"/>
  <c r="Y500" i="1"/>
  <c r="P500" i="1"/>
  <c r="J526" i="1"/>
  <c r="J527" i="1" s="1"/>
  <c r="J564" i="1"/>
  <c r="J565" i="1" s="1"/>
  <c r="J566" i="1" s="1"/>
  <c r="J567" i="1" s="1"/>
  <c r="J552" i="1"/>
  <c r="J553" i="1" s="1"/>
  <c r="J554" i="1" s="1"/>
  <c r="J555" i="1" s="1"/>
  <c r="T500" i="1"/>
  <c r="R500" i="1"/>
  <c r="O500" i="1"/>
  <c r="Z500" i="1"/>
  <c r="Y456" i="1"/>
  <c r="N500" i="1"/>
  <c r="U500" i="1"/>
  <c r="AA500" i="1"/>
  <c r="S498" i="1"/>
  <c r="Y361" i="1"/>
  <c r="V500" i="1"/>
  <c r="V498" i="1"/>
  <c r="N498" i="1"/>
  <c r="P495" i="1" s="1"/>
  <c r="AB498" i="1"/>
  <c r="M249" i="1"/>
  <c r="L547" i="1"/>
  <c r="L548" i="1" s="1"/>
  <c r="O525" i="1"/>
  <c r="L551" i="1"/>
  <c r="L537" i="1"/>
  <c r="AB500" i="1"/>
  <c r="M495" i="1"/>
  <c r="L495" i="1"/>
  <c r="X500" i="1"/>
  <c r="W500" i="1"/>
  <c r="S500" i="1"/>
  <c r="K495" i="1"/>
  <c r="J503" i="1"/>
  <c r="V456" i="1"/>
  <c r="P398" i="1"/>
  <c r="P604" i="1" s="1"/>
  <c r="Y416" i="1"/>
  <c r="J398" i="1"/>
  <c r="J604" i="1" s="1"/>
  <c r="Y436" i="1"/>
  <c r="AB361" i="1"/>
  <c r="K398" i="1"/>
  <c r="K604" i="1" s="1"/>
  <c r="S416" i="1"/>
  <c r="U303" i="1"/>
  <c r="U603" i="1" s="1"/>
  <c r="J343" i="1"/>
  <c r="L398" i="1"/>
  <c r="L604" i="1" s="1"/>
  <c r="AB476" i="1"/>
  <c r="S476" i="1"/>
  <c r="X398" i="1"/>
  <c r="X604" i="1" s="1"/>
  <c r="R398" i="1"/>
  <c r="R604" i="1" s="1"/>
  <c r="S436" i="1"/>
  <c r="P303" i="1"/>
  <c r="P603" i="1" s="1"/>
  <c r="AA398" i="1"/>
  <c r="AA604" i="1" s="1"/>
  <c r="N416" i="1"/>
  <c r="T398" i="1"/>
  <c r="T604" i="1" s="1"/>
  <c r="V416" i="1"/>
  <c r="N476" i="1"/>
  <c r="J477" i="1"/>
  <c r="M398" i="1"/>
  <c r="M604" i="1" s="1"/>
  <c r="Z398" i="1"/>
  <c r="Z604" i="1" s="1"/>
  <c r="K417" i="1"/>
  <c r="N436" i="1"/>
  <c r="J437" i="1"/>
  <c r="Q398" i="1"/>
  <c r="Q604" i="1" s="1"/>
  <c r="U398" i="1"/>
  <c r="N456" i="1"/>
  <c r="J457" i="1"/>
  <c r="S456" i="1"/>
  <c r="O398" i="1"/>
  <c r="O604" i="1" s="1"/>
  <c r="W398" i="1"/>
  <c r="W604" i="1" s="1"/>
  <c r="M303" i="1"/>
  <c r="M603" i="1" s="1"/>
  <c r="AA303" i="1"/>
  <c r="AA603" i="1" s="1"/>
  <c r="K303" i="1"/>
  <c r="K603" i="1" s="1"/>
  <c r="O303" i="1"/>
  <c r="O603" i="1" s="1"/>
  <c r="Q303" i="1"/>
  <c r="Q603" i="1" s="1"/>
  <c r="AB321" i="1"/>
  <c r="Z303" i="1"/>
  <c r="Z603" i="1" s="1"/>
  <c r="L303" i="1"/>
  <c r="L603" i="1" s="1"/>
  <c r="R303" i="1"/>
  <c r="R603" i="1" s="1"/>
  <c r="X303" i="1"/>
  <c r="X603" i="1" s="1"/>
  <c r="V321" i="1"/>
  <c r="T303" i="1"/>
  <c r="W303" i="1"/>
  <c r="W603" i="1" s="1"/>
  <c r="J322" i="1"/>
  <c r="K322" i="1" s="1"/>
  <c r="J303" i="1"/>
  <c r="Y341" i="1"/>
  <c r="AB341" i="1"/>
  <c r="AB381" i="1"/>
  <c r="Y381" i="1"/>
  <c r="S381" i="1"/>
  <c r="S361" i="1"/>
  <c r="N381" i="1"/>
  <c r="J382" i="1"/>
  <c r="N361" i="1"/>
  <c r="J362" i="1"/>
  <c r="V361" i="1"/>
  <c r="S341" i="1"/>
  <c r="J346" i="1"/>
  <c r="N341" i="1"/>
  <c r="N321" i="1"/>
  <c r="S321" i="1"/>
  <c r="Y321" i="1"/>
  <c r="R214" i="1"/>
  <c r="Q215" i="1"/>
  <c r="O216" i="1"/>
  <c r="P216" i="1" s="1"/>
  <c r="Y58" i="1"/>
  <c r="W263" i="1"/>
  <c r="P263" i="1"/>
  <c r="P262" i="1" s="1"/>
  <c r="Q263" i="1"/>
  <c r="K263" i="1"/>
  <c r="L263" i="1"/>
  <c r="R263" i="1"/>
  <c r="AA263" i="1"/>
  <c r="J263" i="1"/>
  <c r="Z263" i="1"/>
  <c r="M263" i="1"/>
  <c r="U263" i="1"/>
  <c r="O263" i="1"/>
  <c r="T263" i="1"/>
  <c r="AA264" i="1"/>
  <c r="K264" i="1"/>
  <c r="S68" i="1"/>
  <c r="O264" i="1"/>
  <c r="Z264" i="1"/>
  <c r="Q264" i="1"/>
  <c r="X264" i="1"/>
  <c r="X262" i="1" s="1"/>
  <c r="R264" i="1"/>
  <c r="W264" i="1"/>
  <c r="J264" i="1"/>
  <c r="L264" i="1"/>
  <c r="T264" i="1"/>
  <c r="M264" i="1"/>
  <c r="U264" i="1"/>
  <c r="K154" i="1"/>
  <c r="K155" i="1"/>
  <c r="L155" i="1" s="1"/>
  <c r="M155" i="1" s="1"/>
  <c r="O155" i="1" s="1"/>
  <c r="K153" i="1"/>
  <c r="L153" i="1" s="1"/>
  <c r="M153" i="1" s="1"/>
  <c r="O153" i="1" s="1"/>
  <c r="K152" i="1"/>
  <c r="K156" i="1"/>
  <c r="V58" i="1"/>
  <c r="J130" i="1"/>
  <c r="J134" i="1"/>
  <c r="J126" i="1"/>
  <c r="M135" i="1"/>
  <c r="L158" i="1"/>
  <c r="L276" i="1" s="1"/>
  <c r="K124" i="1"/>
  <c r="K122" i="1" s="1"/>
  <c r="K147" i="1"/>
  <c r="K136" i="1"/>
  <c r="K134" i="1" s="1"/>
  <c r="K146" i="1"/>
  <c r="K132" i="1"/>
  <c r="K130" i="1" s="1"/>
  <c r="K145" i="1"/>
  <c r="K140" i="1"/>
  <c r="K128" i="1"/>
  <c r="K126" i="1" s="1"/>
  <c r="K148" i="1"/>
  <c r="K144" i="1"/>
  <c r="J138" i="1"/>
  <c r="M131" i="1"/>
  <c r="N131" i="1" s="1"/>
  <c r="L124" i="1"/>
  <c r="L122" i="1" s="1"/>
  <c r="O139" i="1"/>
  <c r="N127" i="1"/>
  <c r="V68" i="1"/>
  <c r="K98" i="1"/>
  <c r="K113" i="1"/>
  <c r="L113" i="1" s="1"/>
  <c r="M113" i="1" s="1"/>
  <c r="O113" i="1" s="1"/>
  <c r="P113" i="1" s="1"/>
  <c r="Q113" i="1" s="1"/>
  <c r="R113" i="1" s="1"/>
  <c r="T113" i="1" s="1"/>
  <c r="U113" i="1" s="1"/>
  <c r="W113" i="1" s="1"/>
  <c r="X113" i="1" s="1"/>
  <c r="Z113" i="1" s="1"/>
  <c r="AA113" i="1" s="1"/>
  <c r="K107" i="1"/>
  <c r="K101" i="1"/>
  <c r="L101" i="1" s="1"/>
  <c r="M101" i="1" s="1"/>
  <c r="O101" i="1" s="1"/>
  <c r="P101" i="1" s="1"/>
  <c r="Q101" i="1" s="1"/>
  <c r="R101" i="1" s="1"/>
  <c r="T101" i="1" s="1"/>
  <c r="U101" i="1" s="1"/>
  <c r="W101" i="1" s="1"/>
  <c r="X101" i="1" s="1"/>
  <c r="Z101" i="1" s="1"/>
  <c r="AA101" i="1" s="1"/>
  <c r="K95" i="1"/>
  <c r="K110" i="1"/>
  <c r="N58" i="1"/>
  <c r="N59" i="1" s="1"/>
  <c r="Y68" i="1"/>
  <c r="N68" i="1"/>
  <c r="N69" i="1" s="1"/>
  <c r="AB68" i="1"/>
  <c r="AB58" i="1"/>
  <c r="K86" i="1"/>
  <c r="L86" i="1" s="1"/>
  <c r="M86" i="1" s="1"/>
  <c r="O86" i="1" s="1"/>
  <c r="P86" i="1" s="1"/>
  <c r="Q86" i="1" s="1"/>
  <c r="R86" i="1" s="1"/>
  <c r="T86" i="1" s="1"/>
  <c r="U86" i="1" s="1"/>
  <c r="W86" i="1" s="1"/>
  <c r="X86" i="1" s="1"/>
  <c r="Z86" i="1" s="1"/>
  <c r="AA86" i="1" s="1"/>
  <c r="K83" i="1"/>
  <c r="K89" i="1"/>
  <c r="S58" i="1"/>
  <c r="S59" i="1" s="1"/>
  <c r="J424" i="1" l="1"/>
  <c r="J421" i="1"/>
  <c r="J425" i="1"/>
  <c r="J422" i="1" s="1"/>
  <c r="J587" i="1"/>
  <c r="AB69" i="1"/>
  <c r="N254" i="1"/>
  <c r="M559" i="1"/>
  <c r="V69" i="1"/>
  <c r="AB59" i="1"/>
  <c r="V59" i="1"/>
  <c r="Y59" i="1"/>
  <c r="S69" i="1"/>
  <c r="Y69" i="1"/>
  <c r="K503" i="1"/>
  <c r="L503" i="1"/>
  <c r="M503" i="1"/>
  <c r="J509" i="1"/>
  <c r="J731" i="1"/>
  <c r="J734" i="1" s="1"/>
  <c r="X679" i="1"/>
  <c r="X713" i="1"/>
  <c r="P679" i="1"/>
  <c r="P713" i="1"/>
  <c r="J663" i="1"/>
  <c r="J691" i="1"/>
  <c r="J588" i="1"/>
  <c r="L602" i="1"/>
  <c r="P642" i="1"/>
  <c r="P653" i="1"/>
  <c r="X653" i="1"/>
  <c r="X642" i="1"/>
  <c r="P628" i="1"/>
  <c r="X595" i="1"/>
  <c r="X597" i="1" s="1"/>
  <c r="X628" i="1"/>
  <c r="Y603" i="1"/>
  <c r="O495" i="1"/>
  <c r="AB603" i="1"/>
  <c r="Z495" i="1"/>
  <c r="P503" i="1"/>
  <c r="J288" i="1"/>
  <c r="J603" i="1"/>
  <c r="N603" i="1" s="1"/>
  <c r="V303" i="1"/>
  <c r="T603" i="1"/>
  <c r="V603" i="1" s="1"/>
  <c r="S603" i="1"/>
  <c r="V398" i="1"/>
  <c r="U604" i="1"/>
  <c r="V604" i="1" s="1"/>
  <c r="N604" i="1"/>
  <c r="S604" i="1"/>
  <c r="Y604" i="1"/>
  <c r="AB604" i="1"/>
  <c r="P280" i="1"/>
  <c r="P666" i="1" s="1"/>
  <c r="P595" i="1"/>
  <c r="P597" i="1" s="1"/>
  <c r="U495" i="1"/>
  <c r="S495" i="1"/>
  <c r="T495" i="1"/>
  <c r="Q495" i="1"/>
  <c r="V495" i="1"/>
  <c r="AA495" i="1"/>
  <c r="R495" i="1"/>
  <c r="N495" i="1"/>
  <c r="X495" i="1"/>
  <c r="J511" i="1"/>
  <c r="J697" i="1" s="1"/>
  <c r="AB495" i="1"/>
  <c r="W495" i="1"/>
  <c r="Y495" i="1"/>
  <c r="J528" i="1"/>
  <c r="J529" i="1" s="1"/>
  <c r="J512" i="1"/>
  <c r="N249" i="1"/>
  <c r="M547" i="1"/>
  <c r="M548" i="1" s="1"/>
  <c r="P525" i="1"/>
  <c r="J568" i="1"/>
  <c r="K552" i="1"/>
  <c r="J556" i="1"/>
  <c r="M551" i="1"/>
  <c r="K538" i="1"/>
  <c r="J542" i="1"/>
  <c r="M537" i="1"/>
  <c r="K288" i="1"/>
  <c r="Y398" i="1"/>
  <c r="M288" i="1"/>
  <c r="L288" i="1"/>
  <c r="O288" i="1"/>
  <c r="S398" i="1"/>
  <c r="AB398" i="1"/>
  <c r="J323" i="1"/>
  <c r="J324" i="1"/>
  <c r="J330" i="1" s="1"/>
  <c r="AB303" i="1"/>
  <c r="J459" i="1"/>
  <c r="K457" i="1"/>
  <c r="J458" i="1"/>
  <c r="N398" i="1"/>
  <c r="K418" i="1"/>
  <c r="K419" i="1"/>
  <c r="L417" i="1"/>
  <c r="K477" i="1"/>
  <c r="J478" i="1"/>
  <c r="J479" i="1"/>
  <c r="K437" i="1"/>
  <c r="J439" i="1"/>
  <c r="J438" i="1"/>
  <c r="N303" i="1"/>
  <c r="S303" i="1"/>
  <c r="Y303" i="1"/>
  <c r="J262" i="1"/>
  <c r="J280" i="1" s="1"/>
  <c r="J666" i="1" s="1"/>
  <c r="K382" i="1"/>
  <c r="J383" i="1"/>
  <c r="J384" i="1"/>
  <c r="K362" i="1"/>
  <c r="J364" i="1"/>
  <c r="J363" i="1"/>
  <c r="K342" i="1"/>
  <c r="L322" i="1"/>
  <c r="K323" i="1"/>
  <c r="K324" i="1"/>
  <c r="T262" i="1"/>
  <c r="R262" i="1"/>
  <c r="P281" i="1"/>
  <c r="L262" i="1"/>
  <c r="M262" i="1"/>
  <c r="W262" i="1"/>
  <c r="Z262" i="1"/>
  <c r="N155" i="1"/>
  <c r="O262" i="1"/>
  <c r="Q216" i="1"/>
  <c r="P282" i="1"/>
  <c r="P667" i="1" s="1"/>
  <c r="R215" i="1"/>
  <c r="S214" i="1"/>
  <c r="N263" i="1"/>
  <c r="V263" i="1"/>
  <c r="S263" i="1"/>
  <c r="AA262" i="1"/>
  <c r="AB263" i="1"/>
  <c r="K262" i="1"/>
  <c r="U262" i="1"/>
  <c r="Q262" i="1"/>
  <c r="Y263" i="1"/>
  <c r="N264" i="1"/>
  <c r="AB264" i="1"/>
  <c r="Y264" i="1"/>
  <c r="V264" i="1"/>
  <c r="S264" i="1"/>
  <c r="P153" i="1"/>
  <c r="Q153" i="1" s="1"/>
  <c r="R153" i="1" s="1"/>
  <c r="T153" i="1" s="1"/>
  <c r="U153" i="1" s="1"/>
  <c r="W153" i="1" s="1"/>
  <c r="L152" i="1"/>
  <c r="K150" i="1"/>
  <c r="K275" i="1" s="1"/>
  <c r="N153" i="1"/>
  <c r="L156" i="1"/>
  <c r="M156" i="1" s="1"/>
  <c r="O156" i="1" s="1"/>
  <c r="L154" i="1"/>
  <c r="M154" i="1" s="1"/>
  <c r="O154" i="1" s="1"/>
  <c r="P155" i="1"/>
  <c r="Q155" i="1" s="1"/>
  <c r="R155" i="1" s="1"/>
  <c r="T155" i="1" s="1"/>
  <c r="L148" i="1"/>
  <c r="M148" i="1" s="1"/>
  <c r="O148" i="1" s="1"/>
  <c r="L145" i="1"/>
  <c r="M145" i="1" s="1"/>
  <c r="O145" i="1" s="1"/>
  <c r="L147" i="1"/>
  <c r="M147" i="1" s="1"/>
  <c r="O147" i="1" s="1"/>
  <c r="J120" i="1"/>
  <c r="N135" i="1"/>
  <c r="O135" i="1" s="1"/>
  <c r="P135" i="1" s="1"/>
  <c r="M158" i="1"/>
  <c r="M276" i="1" s="1"/>
  <c r="L140" i="1"/>
  <c r="K138" i="1"/>
  <c r="L136" i="1"/>
  <c r="L134" i="1" s="1"/>
  <c r="L144" i="1"/>
  <c r="K142" i="1"/>
  <c r="K274" i="1" s="1"/>
  <c r="K685" i="1" s="1"/>
  <c r="N86" i="1"/>
  <c r="S86" i="1" s="1"/>
  <c r="V86" i="1" s="1"/>
  <c r="Y86" i="1" s="1"/>
  <c r="AB86" i="1" s="1"/>
  <c r="M124" i="1"/>
  <c r="M122" i="1" s="1"/>
  <c r="N122" i="1" s="1"/>
  <c r="L132" i="1"/>
  <c r="L130" i="1" s="1"/>
  <c r="L128" i="1"/>
  <c r="L126" i="1" s="1"/>
  <c r="L146" i="1"/>
  <c r="M146" i="1" s="1"/>
  <c r="O146" i="1" s="1"/>
  <c r="N113" i="1"/>
  <c r="S113" i="1" s="1"/>
  <c r="V113" i="1" s="1"/>
  <c r="Y113" i="1" s="1"/>
  <c r="AB113" i="1" s="1"/>
  <c r="N101" i="1"/>
  <c r="S101" i="1" s="1"/>
  <c r="V101" i="1" s="1"/>
  <c r="Y101" i="1" s="1"/>
  <c r="AB101" i="1" s="1"/>
  <c r="P139" i="1"/>
  <c r="O131" i="1"/>
  <c r="O127" i="1"/>
  <c r="L107" i="1"/>
  <c r="K104" i="1"/>
  <c r="K271" i="1" s="1"/>
  <c r="L110" i="1"/>
  <c r="M110" i="1" s="1"/>
  <c r="O110" i="1" s="1"/>
  <c r="P110" i="1" s="1"/>
  <c r="Q110" i="1" s="1"/>
  <c r="R110" i="1" s="1"/>
  <c r="T110" i="1" s="1"/>
  <c r="U110" i="1" s="1"/>
  <c r="W110" i="1" s="1"/>
  <c r="X110" i="1" s="1"/>
  <c r="Z110" i="1" s="1"/>
  <c r="AA110" i="1" s="1"/>
  <c r="L95" i="1"/>
  <c r="K92" i="1"/>
  <c r="K270" i="1" s="1"/>
  <c r="L98" i="1"/>
  <c r="M98" i="1" s="1"/>
  <c r="O98" i="1" s="1"/>
  <c r="P98" i="1" s="1"/>
  <c r="Q98" i="1" s="1"/>
  <c r="R98" i="1" s="1"/>
  <c r="T98" i="1" s="1"/>
  <c r="U98" i="1" s="1"/>
  <c r="W98" i="1" s="1"/>
  <c r="X98" i="1" s="1"/>
  <c r="Z98" i="1" s="1"/>
  <c r="AA98" i="1" s="1"/>
  <c r="K80" i="1"/>
  <c r="K269" i="1" s="1"/>
  <c r="K683" i="1" s="1"/>
  <c r="L83" i="1"/>
  <c r="L89" i="1"/>
  <c r="M89" i="1" s="1"/>
  <c r="O89" i="1" s="1"/>
  <c r="P89" i="1" s="1"/>
  <c r="Q89" i="1" s="1"/>
  <c r="R89" i="1" s="1"/>
  <c r="T89" i="1" s="1"/>
  <c r="U89" i="1" s="1"/>
  <c r="W89" i="1" s="1"/>
  <c r="X89" i="1" s="1"/>
  <c r="Z89" i="1" s="1"/>
  <c r="AA89" i="1" s="1"/>
  <c r="J304" i="1" l="1"/>
  <c r="J428" i="1"/>
  <c r="J426" i="1"/>
  <c r="J429" i="1" s="1"/>
  <c r="O254" i="1"/>
  <c r="N559" i="1"/>
  <c r="O723" i="1"/>
  <c r="O746" i="1"/>
  <c r="K723" i="1"/>
  <c r="K746" i="1"/>
  <c r="L723" i="1"/>
  <c r="L746" i="1"/>
  <c r="M723" i="1"/>
  <c r="M746" i="1"/>
  <c r="J723" i="1"/>
  <c r="J746" i="1"/>
  <c r="AA503" i="1"/>
  <c r="S503" i="1"/>
  <c r="Z503" i="1"/>
  <c r="Y503" i="1"/>
  <c r="X503" i="1"/>
  <c r="V503" i="1"/>
  <c r="U503" i="1"/>
  <c r="W503" i="1"/>
  <c r="N503" i="1"/>
  <c r="Q503" i="1"/>
  <c r="O503" i="1"/>
  <c r="AB503" i="1"/>
  <c r="R503" i="1"/>
  <c r="T503" i="1"/>
  <c r="J664" i="1"/>
  <c r="J718" i="1"/>
  <c r="J684" i="1"/>
  <c r="J690" i="1"/>
  <c r="J715" i="1"/>
  <c r="L679" i="1"/>
  <c r="L713" i="1"/>
  <c r="Q679" i="1"/>
  <c r="Q713" i="1"/>
  <c r="W679" i="1"/>
  <c r="W713" i="1"/>
  <c r="Z679" i="1"/>
  <c r="Z713" i="1"/>
  <c r="U679" i="1"/>
  <c r="U713" i="1"/>
  <c r="AA679" i="1"/>
  <c r="AA713" i="1"/>
  <c r="O679" i="1"/>
  <c r="O713" i="1"/>
  <c r="M679" i="1"/>
  <c r="M713" i="1"/>
  <c r="R679" i="1"/>
  <c r="R713" i="1"/>
  <c r="K679" i="1"/>
  <c r="K713" i="1"/>
  <c r="T679" i="1"/>
  <c r="T713" i="1"/>
  <c r="J679" i="1"/>
  <c r="J713" i="1"/>
  <c r="J590" i="1"/>
  <c r="J648" i="1" s="1"/>
  <c r="J662" i="1"/>
  <c r="J659" i="1"/>
  <c r="M602" i="1"/>
  <c r="N602" i="1" s="1"/>
  <c r="K600" i="1"/>
  <c r="K660" i="1"/>
  <c r="K658" i="1"/>
  <c r="K653" i="1"/>
  <c r="K642" i="1"/>
  <c r="U653" i="1"/>
  <c r="U642" i="1"/>
  <c r="AA653" i="1"/>
  <c r="AA642" i="1"/>
  <c r="O642" i="1"/>
  <c r="O653" i="1"/>
  <c r="M642" i="1"/>
  <c r="M653" i="1"/>
  <c r="R642" i="1"/>
  <c r="R653" i="1"/>
  <c r="T642" i="1"/>
  <c r="T653" i="1"/>
  <c r="J642" i="1"/>
  <c r="J653" i="1"/>
  <c r="Z653" i="1"/>
  <c r="AB653" i="1" s="1"/>
  <c r="Z642" i="1"/>
  <c r="L653" i="1"/>
  <c r="L642" i="1"/>
  <c r="Q653" i="1"/>
  <c r="Q642" i="1"/>
  <c r="W653" i="1"/>
  <c r="Y653" i="1" s="1"/>
  <c r="W642" i="1"/>
  <c r="Y642" i="1" s="1"/>
  <c r="P654" i="1"/>
  <c r="P643" i="1"/>
  <c r="Q628" i="1"/>
  <c r="R628" i="1"/>
  <c r="L628" i="1"/>
  <c r="K583" i="1"/>
  <c r="K589" i="1" s="1"/>
  <c r="K716" i="1" s="1"/>
  <c r="K601" i="1"/>
  <c r="Z595" i="1"/>
  <c r="Z597" i="1" s="1"/>
  <c r="Z628" i="1"/>
  <c r="K595" i="1"/>
  <c r="K597" i="1" s="1"/>
  <c r="K628" i="1"/>
  <c r="T595" i="1"/>
  <c r="T597" i="1" s="1"/>
  <c r="T628" i="1"/>
  <c r="W595" i="1"/>
  <c r="W597" i="1" s="1"/>
  <c r="W628" i="1"/>
  <c r="J595" i="1"/>
  <c r="J597" i="1" s="1"/>
  <c r="J628" i="1"/>
  <c r="U595" i="1"/>
  <c r="U597" i="1" s="1"/>
  <c r="U628" i="1"/>
  <c r="AA595" i="1"/>
  <c r="AA597" i="1" s="1"/>
  <c r="AA628" i="1"/>
  <c r="O595" i="1"/>
  <c r="O597" i="1" s="1"/>
  <c r="O628" i="1"/>
  <c r="M595" i="1"/>
  <c r="M597" i="1" s="1"/>
  <c r="M628" i="1"/>
  <c r="K508" i="1"/>
  <c r="K732" i="1" s="1"/>
  <c r="K582" i="1"/>
  <c r="K507" i="1"/>
  <c r="K731" i="1" s="1"/>
  <c r="K581" i="1"/>
  <c r="J282" i="1"/>
  <c r="J667" i="1" s="1"/>
  <c r="R280" i="1"/>
  <c r="R666" i="1" s="1"/>
  <c r="R595" i="1"/>
  <c r="R597" i="1" s="1"/>
  <c r="L281" i="1"/>
  <c r="L595" i="1"/>
  <c r="L597" i="1" s="1"/>
  <c r="Q280" i="1"/>
  <c r="Q666" i="1" s="1"/>
  <c r="Q595" i="1"/>
  <c r="Q597" i="1" s="1"/>
  <c r="J273" i="1"/>
  <c r="J682" i="1" s="1"/>
  <c r="J516" i="1"/>
  <c r="O249" i="1"/>
  <c r="N547" i="1"/>
  <c r="N548" i="1" s="1"/>
  <c r="K526" i="1"/>
  <c r="J530" i="1"/>
  <c r="J515" i="1" s="1"/>
  <c r="Q525" i="1"/>
  <c r="K553" i="1"/>
  <c r="K554" i="1" s="1"/>
  <c r="K555" i="1" s="1"/>
  <c r="N551" i="1"/>
  <c r="K539" i="1"/>
  <c r="K540" i="1" s="1"/>
  <c r="K541" i="1" s="1"/>
  <c r="N537" i="1"/>
  <c r="N288" i="1"/>
  <c r="L280" i="1"/>
  <c r="L666" i="1" s="1"/>
  <c r="P283" i="1"/>
  <c r="J326" i="1"/>
  <c r="N326" i="1" s="1"/>
  <c r="J329" i="1"/>
  <c r="J331" i="1" s="1"/>
  <c r="K330" i="1"/>
  <c r="K327" i="1" s="1"/>
  <c r="J399" i="1"/>
  <c r="K438" i="1"/>
  <c r="K439" i="1"/>
  <c r="L437" i="1"/>
  <c r="L419" i="1"/>
  <c r="L418" i="1"/>
  <c r="M417" i="1"/>
  <c r="J481" i="1"/>
  <c r="J485" i="1"/>
  <c r="J484" i="1"/>
  <c r="K425" i="1"/>
  <c r="K422" i="1" s="1"/>
  <c r="K421" i="1"/>
  <c r="L457" i="1"/>
  <c r="K458" i="1"/>
  <c r="K459" i="1"/>
  <c r="N421" i="1"/>
  <c r="J464" i="1"/>
  <c r="J461" i="1"/>
  <c r="J465" i="1"/>
  <c r="N424" i="1"/>
  <c r="J441" i="1"/>
  <c r="J444" i="1"/>
  <c r="J445" i="1"/>
  <c r="K478" i="1"/>
  <c r="L477" i="1"/>
  <c r="K479" i="1"/>
  <c r="J281" i="1"/>
  <c r="J386" i="1"/>
  <c r="J389" i="1"/>
  <c r="J390" i="1"/>
  <c r="J387" i="1" s="1"/>
  <c r="K384" i="1"/>
  <c r="K383" i="1"/>
  <c r="L382" i="1"/>
  <c r="J366" i="1"/>
  <c r="J369" i="1"/>
  <c r="J370" i="1"/>
  <c r="L362" i="1"/>
  <c r="K363" i="1"/>
  <c r="K364" i="1"/>
  <c r="J350" i="1"/>
  <c r="J349" i="1"/>
  <c r="K343" i="1"/>
  <c r="K344" i="1"/>
  <c r="L342" i="1"/>
  <c r="K326" i="1"/>
  <c r="J327" i="1"/>
  <c r="L323" i="1"/>
  <c r="L324" i="1"/>
  <c r="M322" i="1"/>
  <c r="N156" i="1"/>
  <c r="AB262" i="1"/>
  <c r="L282" i="1"/>
  <c r="L667" i="1" s="1"/>
  <c r="S262" i="1"/>
  <c r="Q281" i="1"/>
  <c r="O280" i="1"/>
  <c r="O666" i="1" s="1"/>
  <c r="O281" i="1"/>
  <c r="M282" i="1"/>
  <c r="M667" i="1" s="1"/>
  <c r="M280" i="1"/>
  <c r="M666" i="1" s="1"/>
  <c r="M281" i="1"/>
  <c r="O282" i="1"/>
  <c r="O667" i="1" s="1"/>
  <c r="K268" i="1"/>
  <c r="K560" i="1" s="1"/>
  <c r="N147" i="1"/>
  <c r="S155" i="1"/>
  <c r="K280" i="1"/>
  <c r="K666" i="1" s="1"/>
  <c r="K281" i="1"/>
  <c r="K282" i="1"/>
  <c r="K667" i="1" s="1"/>
  <c r="S215" i="1"/>
  <c r="R281" i="1"/>
  <c r="T214" i="1"/>
  <c r="R216" i="1"/>
  <c r="Q282" i="1"/>
  <c r="Q667" i="1" s="1"/>
  <c r="N148" i="1"/>
  <c r="N154" i="1"/>
  <c r="N124" i="1"/>
  <c r="S124" i="1" s="1"/>
  <c r="O124" i="1"/>
  <c r="O122" i="1" s="1"/>
  <c r="V262" i="1"/>
  <c r="Y262" i="1"/>
  <c r="N262" i="1"/>
  <c r="P156" i="1"/>
  <c r="Q156" i="1" s="1"/>
  <c r="R156" i="1" s="1"/>
  <c r="T156" i="1" s="1"/>
  <c r="M152" i="1"/>
  <c r="L150" i="1"/>
  <c r="L275" i="1" s="1"/>
  <c r="N145" i="1"/>
  <c r="P154" i="1"/>
  <c r="Q154" i="1" s="1"/>
  <c r="R154" i="1" s="1"/>
  <c r="T154" i="1" s="1"/>
  <c r="S153" i="1"/>
  <c r="X153" i="1"/>
  <c r="Z153" i="1" s="1"/>
  <c r="V153" i="1"/>
  <c r="U155" i="1"/>
  <c r="W155" i="1" s="1"/>
  <c r="P147" i="1"/>
  <c r="Q147" i="1" s="1"/>
  <c r="R147" i="1" s="1"/>
  <c r="T147" i="1" s="1"/>
  <c r="P146" i="1"/>
  <c r="Q146" i="1" s="1"/>
  <c r="R146" i="1" s="1"/>
  <c r="T146" i="1" s="1"/>
  <c r="P148" i="1"/>
  <c r="Q148" i="1" s="1"/>
  <c r="R148" i="1" s="1"/>
  <c r="T148" i="1" s="1"/>
  <c r="P145" i="1"/>
  <c r="Q145" i="1" s="1"/>
  <c r="R145" i="1" s="1"/>
  <c r="T145" i="1" s="1"/>
  <c r="N146" i="1"/>
  <c r="O158" i="1"/>
  <c r="O276" i="1" s="1"/>
  <c r="K120" i="1"/>
  <c r="K273" i="1" s="1"/>
  <c r="K682" i="1" s="1"/>
  <c r="K78" i="1"/>
  <c r="M136" i="1"/>
  <c r="M134" i="1" s="1"/>
  <c r="N134" i="1" s="1"/>
  <c r="M128" i="1"/>
  <c r="M126" i="1" s="1"/>
  <c r="N126" i="1" s="1"/>
  <c r="M132" i="1"/>
  <c r="M130" i="1" s="1"/>
  <c r="N130" i="1" s="1"/>
  <c r="L142" i="1"/>
  <c r="L274" i="1" s="1"/>
  <c r="L685" i="1" s="1"/>
  <c r="M144" i="1"/>
  <c r="N144" i="1" s="1"/>
  <c r="M140" i="1"/>
  <c r="N140" i="1" s="1"/>
  <c r="L138" i="1"/>
  <c r="Q139" i="1"/>
  <c r="Q135" i="1"/>
  <c r="P131" i="1"/>
  <c r="P127" i="1"/>
  <c r="L92" i="1"/>
  <c r="L270" i="1" s="1"/>
  <c r="M95" i="1"/>
  <c r="N98" i="1"/>
  <c r="S98" i="1" s="1"/>
  <c r="V98" i="1" s="1"/>
  <c r="Y98" i="1" s="1"/>
  <c r="AB98" i="1" s="1"/>
  <c r="N110" i="1"/>
  <c r="S110" i="1" s="1"/>
  <c r="V110" i="1" s="1"/>
  <c r="Y110" i="1" s="1"/>
  <c r="AB110" i="1" s="1"/>
  <c r="M107" i="1"/>
  <c r="N107" i="1" s="1"/>
  <c r="S107" i="1" s="1"/>
  <c r="V107" i="1" s="1"/>
  <c r="Y107" i="1" s="1"/>
  <c r="AB107" i="1" s="1"/>
  <c r="L104" i="1"/>
  <c r="L271" i="1" s="1"/>
  <c r="M83" i="1"/>
  <c r="L80" i="1"/>
  <c r="L269" i="1" s="1"/>
  <c r="L683" i="1" s="1"/>
  <c r="N89" i="1"/>
  <c r="S89" i="1" s="1"/>
  <c r="V89" i="1" s="1"/>
  <c r="Y89" i="1" s="1"/>
  <c r="AB89" i="1" s="1"/>
  <c r="J289" i="1" l="1"/>
  <c r="P254" i="1"/>
  <c r="O559" i="1"/>
  <c r="N723" i="1"/>
  <c r="N746" i="1"/>
  <c r="K734" i="1"/>
  <c r="Y713" i="1"/>
  <c r="S679" i="1"/>
  <c r="S713" i="1"/>
  <c r="AB713" i="1"/>
  <c r="V713" i="1"/>
  <c r="N713" i="1"/>
  <c r="K663" i="1"/>
  <c r="K691" i="1"/>
  <c r="V642" i="1"/>
  <c r="O602" i="1"/>
  <c r="S642" i="1"/>
  <c r="K599" i="1"/>
  <c r="K606" i="1" s="1"/>
  <c r="K608" i="1" s="1"/>
  <c r="K657" i="1"/>
  <c r="N595" i="1"/>
  <c r="N597" i="1" s="1"/>
  <c r="N679" i="1"/>
  <c r="Y595" i="1"/>
  <c r="Y597" i="1" s="1"/>
  <c r="Y679" i="1"/>
  <c r="J599" i="1"/>
  <c r="J606" i="1" s="1"/>
  <c r="J657" i="1"/>
  <c r="V653" i="1"/>
  <c r="L658" i="1"/>
  <c r="V595" i="1"/>
  <c r="V597" i="1" s="1"/>
  <c r="V679" i="1"/>
  <c r="L600" i="1"/>
  <c r="L660" i="1"/>
  <c r="AB595" i="1"/>
  <c r="AB597" i="1" s="1"/>
  <c r="AB679" i="1"/>
  <c r="J643" i="1"/>
  <c r="J645" i="1" s="1"/>
  <c r="J647" i="1" s="1"/>
  <c r="J649" i="1" s="1"/>
  <c r="J654" i="1"/>
  <c r="J652" i="1" s="1"/>
  <c r="N653" i="1"/>
  <c r="K643" i="1"/>
  <c r="K654" i="1"/>
  <c r="L654" i="1"/>
  <c r="L643" i="1"/>
  <c r="N642" i="1"/>
  <c r="S653" i="1"/>
  <c r="O654" i="1"/>
  <c r="O643" i="1"/>
  <c r="R643" i="1"/>
  <c r="R654" i="1"/>
  <c r="M643" i="1"/>
  <c r="M654" i="1"/>
  <c r="AB642" i="1"/>
  <c r="Q654" i="1"/>
  <c r="Q643" i="1"/>
  <c r="L583" i="1"/>
  <c r="L589" i="1" s="1"/>
  <c r="L716" i="1" s="1"/>
  <c r="L601" i="1"/>
  <c r="Y628" i="1"/>
  <c r="Y629" i="1" s="1"/>
  <c r="L629" i="1"/>
  <c r="N628" i="1"/>
  <c r="M629" i="1"/>
  <c r="V628" i="1"/>
  <c r="V629" i="1" s="1"/>
  <c r="AB628" i="1"/>
  <c r="AB629" i="1" s="1"/>
  <c r="R629" i="1"/>
  <c r="S628" i="1"/>
  <c r="Q629" i="1"/>
  <c r="K563" i="1"/>
  <c r="K564" i="1" s="1"/>
  <c r="K565" i="1" s="1"/>
  <c r="K566" i="1" s="1"/>
  <c r="K567" i="1" s="1"/>
  <c r="K568" i="1" s="1"/>
  <c r="J283" i="1"/>
  <c r="J284" i="1" s="1"/>
  <c r="L508" i="1"/>
  <c r="L732" i="1" s="1"/>
  <c r="L582" i="1"/>
  <c r="L588" i="1" s="1"/>
  <c r="L715" i="1" s="1"/>
  <c r="K587" i="1"/>
  <c r="L507" i="1"/>
  <c r="L731" i="1" s="1"/>
  <c r="L581" i="1"/>
  <c r="L587" i="1" s="1"/>
  <c r="K588" i="1"/>
  <c r="K715" i="1" s="1"/>
  <c r="J514" i="1"/>
  <c r="S280" i="1"/>
  <c r="S666" i="1" s="1"/>
  <c r="S595" i="1"/>
  <c r="S597" i="1" s="1"/>
  <c r="L283" i="1"/>
  <c r="K509" i="1"/>
  <c r="P249" i="1"/>
  <c r="O547" i="1"/>
  <c r="O548" i="1" s="1"/>
  <c r="K527" i="1"/>
  <c r="R525" i="1"/>
  <c r="L552" i="1"/>
  <c r="K556" i="1"/>
  <c r="O551" i="1"/>
  <c r="L538" i="1"/>
  <c r="K542" i="1"/>
  <c r="O537" i="1"/>
  <c r="J333" i="1"/>
  <c r="N333" i="1" s="1"/>
  <c r="J306" i="1"/>
  <c r="N306" i="1" s="1"/>
  <c r="J404" i="1"/>
  <c r="N404" i="1" s="1"/>
  <c r="L330" i="1"/>
  <c r="N329" i="1"/>
  <c r="J462" i="1"/>
  <c r="K399" i="1"/>
  <c r="J310" i="1"/>
  <c r="N441" i="1"/>
  <c r="J448" i="1"/>
  <c r="N448" i="1" s="1"/>
  <c r="J486" i="1"/>
  <c r="K484" i="1" s="1"/>
  <c r="N484" i="1"/>
  <c r="L425" i="1"/>
  <c r="L421" i="1"/>
  <c r="N428" i="1"/>
  <c r="L438" i="1"/>
  <c r="L439" i="1"/>
  <c r="M437" i="1"/>
  <c r="K424" i="1"/>
  <c r="K428" i="1" s="1"/>
  <c r="L458" i="1"/>
  <c r="M457" i="1"/>
  <c r="L459" i="1"/>
  <c r="K485" i="1"/>
  <c r="K481" i="1"/>
  <c r="J446" i="1"/>
  <c r="K444" i="1" s="1"/>
  <c r="N444" i="1"/>
  <c r="J405" i="1"/>
  <c r="K465" i="1"/>
  <c r="K462" i="1" s="1"/>
  <c r="K461" i="1"/>
  <c r="J482" i="1"/>
  <c r="N417" i="1"/>
  <c r="O417" i="1" s="1"/>
  <c r="M418" i="1"/>
  <c r="M419" i="1"/>
  <c r="K445" i="1"/>
  <c r="K442" i="1" s="1"/>
  <c r="K441" i="1"/>
  <c r="N464" i="1"/>
  <c r="J466" i="1"/>
  <c r="K464" i="1" s="1"/>
  <c r="L478" i="1"/>
  <c r="L479" i="1"/>
  <c r="M477" i="1"/>
  <c r="J442" i="1"/>
  <c r="J468" i="1"/>
  <c r="N468" i="1" s="1"/>
  <c r="N461" i="1"/>
  <c r="J401" i="1"/>
  <c r="N401" i="1" s="1"/>
  <c r="N481" i="1"/>
  <c r="J488" i="1"/>
  <c r="N488" i="1" s="1"/>
  <c r="K304" i="1"/>
  <c r="J309" i="1"/>
  <c r="J334" i="1"/>
  <c r="K329" i="1"/>
  <c r="K333" i="1" s="1"/>
  <c r="J391" i="1"/>
  <c r="K389" i="1" s="1"/>
  <c r="N389" i="1"/>
  <c r="L383" i="1"/>
  <c r="M382" i="1"/>
  <c r="L384" i="1"/>
  <c r="K390" i="1"/>
  <c r="K387" i="1" s="1"/>
  <c r="K386" i="1"/>
  <c r="N386" i="1"/>
  <c r="J393" i="1"/>
  <c r="N393" i="1" s="1"/>
  <c r="J371" i="1"/>
  <c r="K369" i="1" s="1"/>
  <c r="N369" i="1"/>
  <c r="J367" i="1"/>
  <c r="K370" i="1"/>
  <c r="K367" i="1" s="1"/>
  <c r="K366" i="1"/>
  <c r="L363" i="1"/>
  <c r="L364" i="1"/>
  <c r="M362" i="1"/>
  <c r="N366" i="1"/>
  <c r="J373" i="1"/>
  <c r="N373" i="1" s="1"/>
  <c r="J347" i="1"/>
  <c r="J307" i="1" s="1"/>
  <c r="J351" i="1"/>
  <c r="K349" i="1" s="1"/>
  <c r="N349" i="1"/>
  <c r="L343" i="1"/>
  <c r="L344" i="1"/>
  <c r="M342" i="1"/>
  <c r="K346" i="1"/>
  <c r="K350" i="1"/>
  <c r="N346" i="1"/>
  <c r="J353" i="1"/>
  <c r="N353" i="1" s="1"/>
  <c r="L326" i="1"/>
  <c r="M324" i="1"/>
  <c r="M323" i="1"/>
  <c r="N322" i="1"/>
  <c r="O322" i="1" s="1"/>
  <c r="P124" i="1"/>
  <c r="P122" i="1" s="1"/>
  <c r="S156" i="1"/>
  <c r="Q283" i="1"/>
  <c r="Q284" i="1" s="1"/>
  <c r="N128" i="1"/>
  <c r="S128" i="1" s="1"/>
  <c r="V128" i="1" s="1"/>
  <c r="Y128" i="1" s="1"/>
  <c r="AB128" i="1" s="1"/>
  <c r="S148" i="1"/>
  <c r="N280" i="1"/>
  <c r="N666" i="1" s="1"/>
  <c r="N281" i="1"/>
  <c r="N643" i="1" s="1"/>
  <c r="N282" i="1"/>
  <c r="N667" i="1" s="1"/>
  <c r="O283" i="1"/>
  <c r="S147" i="1"/>
  <c r="Y153" i="1"/>
  <c r="K283" i="1"/>
  <c r="M283" i="1"/>
  <c r="S216" i="1"/>
  <c r="R282" i="1"/>
  <c r="T215" i="1"/>
  <c r="S281" i="1"/>
  <c r="S643" i="1" s="1"/>
  <c r="U214" i="1"/>
  <c r="T280" i="1"/>
  <c r="T666" i="1" s="1"/>
  <c r="V155" i="1"/>
  <c r="S145" i="1"/>
  <c r="S146" i="1"/>
  <c r="L268" i="1"/>
  <c r="L560" i="1" s="1"/>
  <c r="O152" i="1"/>
  <c r="M150" i="1"/>
  <c r="M275" i="1" s="1"/>
  <c r="S154" i="1"/>
  <c r="U156" i="1"/>
  <c r="W156" i="1" s="1"/>
  <c r="U154" i="1"/>
  <c r="W154" i="1" s="1"/>
  <c r="N152" i="1"/>
  <c r="N150" i="1" s="1"/>
  <c r="N275" i="1" s="1"/>
  <c r="X155" i="1"/>
  <c r="Z155" i="1" s="1"/>
  <c r="AA153" i="1"/>
  <c r="AB153" i="1" s="1"/>
  <c r="U145" i="1"/>
  <c r="W145" i="1" s="1"/>
  <c r="U146" i="1"/>
  <c r="W146" i="1" s="1"/>
  <c r="U148" i="1"/>
  <c r="W148" i="1" s="1"/>
  <c r="U147" i="1"/>
  <c r="W147" i="1" s="1"/>
  <c r="L120" i="1"/>
  <c r="L273" i="1" s="1"/>
  <c r="L682" i="1" s="1"/>
  <c r="N136" i="1"/>
  <c r="S136" i="1" s="1"/>
  <c r="V136" i="1" s="1"/>
  <c r="Y136" i="1" s="1"/>
  <c r="AB136" i="1" s="1"/>
  <c r="P158" i="1"/>
  <c r="P276" i="1" s="1"/>
  <c r="S158" i="1"/>
  <c r="S276" i="1" s="1"/>
  <c r="L78" i="1"/>
  <c r="V124" i="1"/>
  <c r="Y124" i="1" s="1"/>
  <c r="O144" i="1"/>
  <c r="M142" i="1"/>
  <c r="M274" i="1" s="1"/>
  <c r="M685" i="1" s="1"/>
  <c r="O132" i="1"/>
  <c r="O130" i="1" s="1"/>
  <c r="S140" i="1"/>
  <c r="V140" i="1" s="1"/>
  <c r="Y140" i="1" s="1"/>
  <c r="AB140" i="1" s="1"/>
  <c r="N83" i="1"/>
  <c r="S83" i="1" s="1"/>
  <c r="V83" i="1" s="1"/>
  <c r="Y83" i="1" s="1"/>
  <c r="AB83" i="1" s="1"/>
  <c r="M80" i="1"/>
  <c r="M269" i="1" s="1"/>
  <c r="M683" i="1" s="1"/>
  <c r="N132" i="1"/>
  <c r="O128" i="1"/>
  <c r="O126" i="1" s="1"/>
  <c r="O140" i="1"/>
  <c r="M138" i="1"/>
  <c r="N138" i="1" s="1"/>
  <c r="O136" i="1"/>
  <c r="O134" i="1" s="1"/>
  <c r="R139" i="1"/>
  <c r="R135" i="1"/>
  <c r="Q131" i="1"/>
  <c r="Q127" i="1"/>
  <c r="Q124" i="1"/>
  <c r="Q122" i="1" s="1"/>
  <c r="N95" i="1"/>
  <c r="S95" i="1" s="1"/>
  <c r="V95" i="1" s="1"/>
  <c r="Y95" i="1" s="1"/>
  <c r="AB95" i="1" s="1"/>
  <c r="M92" i="1"/>
  <c r="M270" i="1" s="1"/>
  <c r="O95" i="1"/>
  <c r="O107" i="1"/>
  <c r="M104" i="1"/>
  <c r="O83" i="1"/>
  <c r="Q254" i="1" l="1"/>
  <c r="P559" i="1"/>
  <c r="Q724" i="1"/>
  <c r="Q745" i="1"/>
  <c r="J724" i="1"/>
  <c r="J725" i="1" s="1"/>
  <c r="J745" i="1"/>
  <c r="L734" i="1"/>
  <c r="L684" i="1"/>
  <c r="K684" i="1"/>
  <c r="L663" i="1"/>
  <c r="L691" i="1"/>
  <c r="K662" i="1"/>
  <c r="K690" i="1"/>
  <c r="L662" i="1"/>
  <c r="L690" i="1"/>
  <c r="P602" i="1"/>
  <c r="L659" i="1"/>
  <c r="K659" i="1"/>
  <c r="L599" i="1"/>
  <c r="L606" i="1" s="1"/>
  <c r="L608" i="1" s="1"/>
  <c r="L657" i="1"/>
  <c r="M658" i="1"/>
  <c r="M600" i="1"/>
  <c r="N600" i="1" s="1"/>
  <c r="M660" i="1"/>
  <c r="R283" i="1"/>
  <c r="R284" i="1" s="1"/>
  <c r="R667" i="1"/>
  <c r="J671" i="1"/>
  <c r="M601" i="1"/>
  <c r="N601" i="1" s="1"/>
  <c r="K373" i="1"/>
  <c r="N629" i="1"/>
  <c r="S629" i="1"/>
  <c r="L509" i="1"/>
  <c r="L590" i="1"/>
  <c r="L648" i="1" s="1"/>
  <c r="M508" i="1"/>
  <c r="M582" i="1"/>
  <c r="M588" i="1" s="1"/>
  <c r="M715" i="1" s="1"/>
  <c r="L563" i="1"/>
  <c r="L564" i="1" s="1"/>
  <c r="L565" i="1" s="1"/>
  <c r="L566" i="1" s="1"/>
  <c r="L567" i="1" s="1"/>
  <c r="M507" i="1"/>
  <c r="M581" i="1"/>
  <c r="K590" i="1"/>
  <c r="K648" i="1" s="1"/>
  <c r="M284" i="1"/>
  <c r="J608" i="1"/>
  <c r="K511" i="1"/>
  <c r="K697" i="1" s="1"/>
  <c r="K516" i="1"/>
  <c r="Q249" i="1"/>
  <c r="P547" i="1"/>
  <c r="P548" i="1" s="1"/>
  <c r="K528" i="1"/>
  <c r="K529" i="1" s="1"/>
  <c r="K512" i="1"/>
  <c r="S525" i="1"/>
  <c r="L553" i="1"/>
  <c r="L554" i="1" s="1"/>
  <c r="L555" i="1" s="1"/>
  <c r="P551" i="1"/>
  <c r="P537" i="1"/>
  <c r="L539" i="1"/>
  <c r="L540" i="1" s="1"/>
  <c r="L541" i="1" s="1"/>
  <c r="M330" i="1"/>
  <c r="N330" i="1" s="1"/>
  <c r="K331" i="1"/>
  <c r="L329" i="1" s="1"/>
  <c r="L331" i="1" s="1"/>
  <c r="K448" i="1"/>
  <c r="J489" i="1"/>
  <c r="J291" i="1"/>
  <c r="N291" i="1" s="1"/>
  <c r="L465" i="1"/>
  <c r="L462" i="1" s="1"/>
  <c r="K289" i="1"/>
  <c r="K488" i="1"/>
  <c r="J295" i="1"/>
  <c r="J744" i="1" s="1"/>
  <c r="J747" i="1" s="1"/>
  <c r="J408" i="1"/>
  <c r="N309" i="1"/>
  <c r="J294" i="1"/>
  <c r="N294" i="1" s="1"/>
  <c r="K466" i="1"/>
  <c r="L464" i="1" s="1"/>
  <c r="L399" i="1"/>
  <c r="K405" i="1"/>
  <c r="K306" i="1"/>
  <c r="M479" i="1"/>
  <c r="N477" i="1"/>
  <c r="O477" i="1" s="1"/>
  <c r="M478" i="1"/>
  <c r="N478" i="1" s="1"/>
  <c r="M421" i="1"/>
  <c r="M425" i="1"/>
  <c r="M422" i="1" s="1"/>
  <c r="N419" i="1"/>
  <c r="L445" i="1"/>
  <c r="L441" i="1"/>
  <c r="K401" i="1"/>
  <c r="L485" i="1"/>
  <c r="L482" i="1" s="1"/>
  <c r="L481" i="1"/>
  <c r="N418" i="1"/>
  <c r="K468" i="1"/>
  <c r="K482" i="1"/>
  <c r="J406" i="1"/>
  <c r="L422" i="1"/>
  <c r="K486" i="1"/>
  <c r="L484" i="1" s="1"/>
  <c r="J449" i="1"/>
  <c r="J402" i="1"/>
  <c r="J292" i="1" s="1"/>
  <c r="M458" i="1"/>
  <c r="N458" i="1" s="1"/>
  <c r="M459" i="1"/>
  <c r="N457" i="1"/>
  <c r="O457" i="1" s="1"/>
  <c r="M439" i="1"/>
  <c r="N437" i="1"/>
  <c r="O437" i="1" s="1"/>
  <c r="M438" i="1"/>
  <c r="N438" i="1" s="1"/>
  <c r="J469" i="1"/>
  <c r="O418" i="1"/>
  <c r="O419" i="1"/>
  <c r="P417" i="1"/>
  <c r="K446" i="1"/>
  <c r="L444" i="1" s="1"/>
  <c r="L461" i="1"/>
  <c r="K404" i="1"/>
  <c r="K426" i="1"/>
  <c r="L304" i="1"/>
  <c r="K347" i="1"/>
  <c r="K307" i="1" s="1"/>
  <c r="K310" i="1"/>
  <c r="J311" i="1"/>
  <c r="K309" i="1"/>
  <c r="N323" i="1"/>
  <c r="J313" i="1"/>
  <c r="K391" i="1"/>
  <c r="K394" i="1" s="1"/>
  <c r="J374" i="1"/>
  <c r="L390" i="1"/>
  <c r="L387" i="1" s="1"/>
  <c r="L386" i="1"/>
  <c r="K393" i="1"/>
  <c r="M384" i="1"/>
  <c r="N382" i="1"/>
  <c r="O382" i="1" s="1"/>
  <c r="M383" i="1"/>
  <c r="N383" i="1" s="1"/>
  <c r="J394" i="1"/>
  <c r="M364" i="1"/>
  <c r="M363" i="1"/>
  <c r="N363" i="1" s="1"/>
  <c r="N362" i="1"/>
  <c r="O362" i="1" s="1"/>
  <c r="L370" i="1"/>
  <c r="L366" i="1"/>
  <c r="K371" i="1"/>
  <c r="L369" i="1" s="1"/>
  <c r="K353" i="1"/>
  <c r="K351" i="1"/>
  <c r="L349" i="1" s="1"/>
  <c r="M344" i="1"/>
  <c r="M343" i="1"/>
  <c r="N343" i="1" s="1"/>
  <c r="N342" i="1"/>
  <c r="O342" i="1" s="1"/>
  <c r="L350" i="1"/>
  <c r="L346" i="1"/>
  <c r="J354" i="1"/>
  <c r="L327" i="1"/>
  <c r="N324" i="1"/>
  <c r="M326" i="1"/>
  <c r="P322" i="1"/>
  <c r="O323" i="1"/>
  <c r="O324" i="1"/>
  <c r="V145" i="1"/>
  <c r="V148" i="1"/>
  <c r="K284" i="1"/>
  <c r="L284" i="1"/>
  <c r="N283" i="1"/>
  <c r="N284" i="1" s="1"/>
  <c r="O284" i="1"/>
  <c r="P284" i="1"/>
  <c r="V214" i="1"/>
  <c r="U280" i="1"/>
  <c r="U666" i="1" s="1"/>
  <c r="T216" i="1"/>
  <c r="S282" i="1"/>
  <c r="U215" i="1"/>
  <c r="T281" i="1"/>
  <c r="Y155" i="1"/>
  <c r="N104" i="1"/>
  <c r="N271" i="1" s="1"/>
  <c r="M271" i="1"/>
  <c r="N92" i="1"/>
  <c r="N270" i="1" s="1"/>
  <c r="M78" i="1"/>
  <c r="X154" i="1"/>
  <c r="Z154" i="1" s="1"/>
  <c r="V154" i="1"/>
  <c r="X156" i="1"/>
  <c r="Z156" i="1" s="1"/>
  <c r="V147" i="1"/>
  <c r="V146" i="1"/>
  <c r="V156" i="1"/>
  <c r="P152" i="1"/>
  <c r="O150" i="1"/>
  <c r="O275" i="1" s="1"/>
  <c r="AA155" i="1"/>
  <c r="AB155" i="1" s="1"/>
  <c r="X147" i="1"/>
  <c r="Z147" i="1" s="1"/>
  <c r="X146" i="1"/>
  <c r="Z146" i="1" s="1"/>
  <c r="X148" i="1"/>
  <c r="Z148" i="1" s="1"/>
  <c r="X145" i="1"/>
  <c r="Z145" i="1" s="1"/>
  <c r="Q158" i="1"/>
  <c r="Q276" i="1" s="1"/>
  <c r="P136" i="1"/>
  <c r="P134" i="1" s="1"/>
  <c r="P132" i="1"/>
  <c r="P130" i="1" s="1"/>
  <c r="M120" i="1"/>
  <c r="M273" i="1" s="1"/>
  <c r="M682" i="1" s="1"/>
  <c r="N142" i="1"/>
  <c r="N274" i="1" s="1"/>
  <c r="P140" i="1"/>
  <c r="O138" i="1"/>
  <c r="N80" i="1"/>
  <c r="S132" i="1"/>
  <c r="V132" i="1" s="1"/>
  <c r="Y132" i="1" s="1"/>
  <c r="AB132" i="1" s="1"/>
  <c r="N120" i="1"/>
  <c r="N273" i="1" s="1"/>
  <c r="N682" i="1" s="1"/>
  <c r="P128" i="1"/>
  <c r="P126" i="1" s="1"/>
  <c r="P144" i="1"/>
  <c r="O142" i="1"/>
  <c r="O274" i="1" s="1"/>
  <c r="O685" i="1" s="1"/>
  <c r="S139" i="1"/>
  <c r="S135" i="1"/>
  <c r="R131" i="1"/>
  <c r="R127" i="1"/>
  <c r="R124" i="1"/>
  <c r="R122" i="1" s="1"/>
  <c r="S122" i="1" s="1"/>
  <c r="AB124" i="1"/>
  <c r="O92" i="1"/>
  <c r="O270" i="1" s="1"/>
  <c r="P95" i="1"/>
  <c r="O104" i="1"/>
  <c r="O271" i="1" s="1"/>
  <c r="P107" i="1"/>
  <c r="P83" i="1"/>
  <c r="O80" i="1"/>
  <c r="O269" i="1" s="1"/>
  <c r="O683" i="1" s="1"/>
  <c r="M327" i="1" l="1"/>
  <c r="N327" i="1" s="1"/>
  <c r="R254" i="1"/>
  <c r="Q559" i="1"/>
  <c r="L724" i="1"/>
  <c r="L725" i="1" s="1"/>
  <c r="L745" i="1"/>
  <c r="N724" i="1"/>
  <c r="N725" i="1" s="1"/>
  <c r="N745" i="1"/>
  <c r="P724" i="1"/>
  <c r="P745" i="1"/>
  <c r="K724" i="1"/>
  <c r="K725" i="1" s="1"/>
  <c r="K745" i="1"/>
  <c r="R724" i="1"/>
  <c r="R745" i="1"/>
  <c r="O724" i="1"/>
  <c r="O725" i="1" s="1"/>
  <c r="O745" i="1"/>
  <c r="M724" i="1"/>
  <c r="M725" i="1" s="1"/>
  <c r="M745" i="1"/>
  <c r="N508" i="1"/>
  <c r="N732" i="1" s="1"/>
  <c r="M732" i="1"/>
  <c r="N507" i="1"/>
  <c r="N731" i="1" s="1"/>
  <c r="N770" i="1" s="1"/>
  <c r="M731" i="1"/>
  <c r="K664" i="1"/>
  <c r="K718" i="1"/>
  <c r="N588" i="1"/>
  <c r="N662" i="1" s="1"/>
  <c r="M690" i="1"/>
  <c r="N660" i="1"/>
  <c r="N685" i="1"/>
  <c r="J661" i="1"/>
  <c r="J656" i="1" s="1"/>
  <c r="J668" i="1" s="1"/>
  <c r="J670" i="1" s="1"/>
  <c r="J673" i="1" s="1"/>
  <c r="K665" i="1" s="1"/>
  <c r="J686" i="1"/>
  <c r="J681" i="1" s="1"/>
  <c r="J688" i="1" s="1"/>
  <c r="J693" i="1" s="1"/>
  <c r="M662" i="1"/>
  <c r="Q602" i="1"/>
  <c r="N657" i="1"/>
  <c r="O658" i="1"/>
  <c r="O600" i="1"/>
  <c r="O660" i="1"/>
  <c r="M599" i="1"/>
  <c r="M606" i="1" s="1"/>
  <c r="M608" i="1" s="1"/>
  <c r="N608" i="1" s="1"/>
  <c r="M657" i="1"/>
  <c r="S283" i="1"/>
  <c r="S284" i="1" s="1"/>
  <c r="S667" i="1"/>
  <c r="T654" i="1"/>
  <c r="T643" i="1"/>
  <c r="O601" i="1"/>
  <c r="O583" i="1"/>
  <c r="O589" i="1" s="1"/>
  <c r="O716" i="1" s="1"/>
  <c r="N582" i="1"/>
  <c r="M563" i="1"/>
  <c r="N563" i="1" s="1"/>
  <c r="O507" i="1"/>
  <c r="O731" i="1" s="1"/>
  <c r="O581" i="1"/>
  <c r="M268" i="1"/>
  <c r="M560" i="1" s="1"/>
  <c r="M583" i="1"/>
  <c r="O582" i="1"/>
  <c r="M587" i="1"/>
  <c r="N581" i="1"/>
  <c r="N408" i="1"/>
  <c r="J611" i="1"/>
  <c r="M509" i="1"/>
  <c r="K334" i="1"/>
  <c r="L526" i="1"/>
  <c r="K530" i="1"/>
  <c r="K515" i="1" s="1"/>
  <c r="K514" i="1" s="1"/>
  <c r="R249" i="1"/>
  <c r="Q547" i="1"/>
  <c r="Q548" i="1" s="1"/>
  <c r="T525" i="1"/>
  <c r="Q551" i="1"/>
  <c r="L568" i="1"/>
  <c r="M552" i="1"/>
  <c r="L556" i="1"/>
  <c r="M538" i="1"/>
  <c r="L542" i="1"/>
  <c r="Q537" i="1"/>
  <c r="J296" i="1"/>
  <c r="K295" i="1"/>
  <c r="K744" i="1" s="1"/>
  <c r="K408" i="1"/>
  <c r="K611" i="1" s="1"/>
  <c r="K294" i="1"/>
  <c r="L468" i="1"/>
  <c r="L289" i="1"/>
  <c r="K291" i="1"/>
  <c r="K469" i="1"/>
  <c r="N313" i="1"/>
  <c r="J298" i="1"/>
  <c r="L486" i="1"/>
  <c r="M484" i="1" s="1"/>
  <c r="L405" i="1"/>
  <c r="L466" i="1"/>
  <c r="L469" i="1" s="1"/>
  <c r="J409" i="1"/>
  <c r="J612" i="1" s="1"/>
  <c r="L401" i="1"/>
  <c r="J314" i="1"/>
  <c r="L333" i="1"/>
  <c r="K313" i="1"/>
  <c r="L389" i="1"/>
  <c r="L393" i="1" s="1"/>
  <c r="N422" i="1"/>
  <c r="P419" i="1"/>
  <c r="Q417" i="1"/>
  <c r="P418" i="1"/>
  <c r="O438" i="1"/>
  <c r="O439" i="1"/>
  <c r="P437" i="1"/>
  <c r="K489" i="1"/>
  <c r="M485" i="1"/>
  <c r="M482" i="1" s="1"/>
  <c r="M481" i="1"/>
  <c r="N479" i="1"/>
  <c r="L424" i="1"/>
  <c r="K406" i="1"/>
  <c r="K429" i="1"/>
  <c r="M445" i="1"/>
  <c r="N445" i="1" s="1"/>
  <c r="M441" i="1"/>
  <c r="N439" i="1"/>
  <c r="K449" i="1"/>
  <c r="L488" i="1"/>
  <c r="L442" i="1"/>
  <c r="L402" i="1" s="1"/>
  <c r="N425" i="1"/>
  <c r="O421" i="1" s="1"/>
  <c r="N459" i="1"/>
  <c r="M465" i="1"/>
  <c r="M462" i="1" s="1"/>
  <c r="M461" i="1"/>
  <c r="O478" i="1"/>
  <c r="O479" i="1"/>
  <c r="P477" i="1"/>
  <c r="L446" i="1"/>
  <c r="M444" i="1" s="1"/>
  <c r="P457" i="1"/>
  <c r="O459" i="1"/>
  <c r="O458" i="1"/>
  <c r="M399" i="1"/>
  <c r="N399" i="1" s="1"/>
  <c r="L448" i="1"/>
  <c r="K402" i="1"/>
  <c r="K292" i="1" s="1"/>
  <c r="M304" i="1"/>
  <c r="L306" i="1"/>
  <c r="K311" i="1"/>
  <c r="M329" i="1"/>
  <c r="L347" i="1"/>
  <c r="L310" i="1"/>
  <c r="L373" i="1"/>
  <c r="O383" i="1"/>
  <c r="O384" i="1"/>
  <c r="P382" i="1"/>
  <c r="M390" i="1"/>
  <c r="N390" i="1" s="1"/>
  <c r="M386" i="1"/>
  <c r="N384" i="1"/>
  <c r="M370" i="1"/>
  <c r="N370" i="1" s="1"/>
  <c r="M366" i="1"/>
  <c r="N364" i="1"/>
  <c r="L367" i="1"/>
  <c r="L371" i="1"/>
  <c r="M369" i="1" s="1"/>
  <c r="O363" i="1"/>
  <c r="O364" i="1"/>
  <c r="P362" i="1"/>
  <c r="K374" i="1"/>
  <c r="L353" i="1"/>
  <c r="L334" i="1"/>
  <c r="K354" i="1"/>
  <c r="O343" i="1"/>
  <c r="P342" i="1"/>
  <c r="O344" i="1"/>
  <c r="M350" i="1"/>
  <c r="N344" i="1"/>
  <c r="M346" i="1"/>
  <c r="L351" i="1"/>
  <c r="M349" i="1" s="1"/>
  <c r="O330" i="1"/>
  <c r="O326" i="1"/>
  <c r="Q322" i="1"/>
  <c r="P323" i="1"/>
  <c r="P324" i="1"/>
  <c r="Y148" i="1"/>
  <c r="Y147" i="1"/>
  <c r="U216" i="1"/>
  <c r="T282" i="1"/>
  <c r="V215" i="1"/>
  <c r="U281" i="1"/>
  <c r="W214" i="1"/>
  <c r="V280" i="1"/>
  <c r="V666" i="1" s="1"/>
  <c r="N78" i="1"/>
  <c r="N269" i="1"/>
  <c r="N683" i="1" s="1"/>
  <c r="O268" i="1"/>
  <c r="O560" i="1" s="1"/>
  <c r="AA156" i="1"/>
  <c r="AB156" i="1" s="1"/>
  <c r="AA154" i="1"/>
  <c r="AB154" i="1" s="1"/>
  <c r="Y146" i="1"/>
  <c r="Q152" i="1"/>
  <c r="P150" i="1"/>
  <c r="P275" i="1" s="1"/>
  <c r="Y156" i="1"/>
  <c r="Y154" i="1"/>
  <c r="AA145" i="1"/>
  <c r="AB145" i="1" s="1"/>
  <c r="AA146" i="1"/>
  <c r="AB146" i="1" s="1"/>
  <c r="AA148" i="1"/>
  <c r="AB148" i="1" s="1"/>
  <c r="Y145" i="1"/>
  <c r="AA147" i="1"/>
  <c r="AB147" i="1" s="1"/>
  <c r="R158" i="1"/>
  <c r="R276" i="1" s="1"/>
  <c r="Q128" i="1"/>
  <c r="Q126" i="1" s="1"/>
  <c r="O78" i="1"/>
  <c r="Q132" i="1"/>
  <c r="Q130" i="1" s="1"/>
  <c r="Q144" i="1"/>
  <c r="P142" i="1"/>
  <c r="P274" i="1" s="1"/>
  <c r="P685" i="1" s="1"/>
  <c r="O120" i="1"/>
  <c r="O273" i="1" s="1"/>
  <c r="O682" i="1" s="1"/>
  <c r="Q140" i="1"/>
  <c r="P138" i="1"/>
  <c r="Q136" i="1"/>
  <c r="Q134" i="1" s="1"/>
  <c r="T139" i="1"/>
  <c r="T135" i="1"/>
  <c r="S131" i="1"/>
  <c r="S127" i="1"/>
  <c r="T124" i="1"/>
  <c r="T122" i="1" s="1"/>
  <c r="P92" i="1"/>
  <c r="P270" i="1" s="1"/>
  <c r="Q95" i="1"/>
  <c r="P104" i="1"/>
  <c r="P271" i="1" s="1"/>
  <c r="Q107" i="1"/>
  <c r="Q83" i="1"/>
  <c r="Q80" i="1" s="1"/>
  <c r="Q269" i="1" s="1"/>
  <c r="Q683" i="1" s="1"/>
  <c r="P80" i="1"/>
  <c r="P269" i="1" s="1"/>
  <c r="P683" i="1" s="1"/>
  <c r="N771" i="1" l="1"/>
  <c r="S254" i="1"/>
  <c r="R559" i="1"/>
  <c r="M564" i="1"/>
  <c r="M565" i="1" s="1"/>
  <c r="M566" i="1" s="1"/>
  <c r="M734" i="1"/>
  <c r="K747" i="1"/>
  <c r="N734" i="1"/>
  <c r="S724" i="1"/>
  <c r="S745" i="1"/>
  <c r="N509" i="1"/>
  <c r="M684" i="1"/>
  <c r="N690" i="1"/>
  <c r="N715" i="1"/>
  <c r="N599" i="1"/>
  <c r="O663" i="1"/>
  <c r="O691" i="1"/>
  <c r="J672" i="1"/>
  <c r="K661" i="1"/>
  <c r="K656" i="1" s="1"/>
  <c r="K686" i="1"/>
  <c r="K681" i="1" s="1"/>
  <c r="K688" i="1" s="1"/>
  <c r="K693" i="1" s="1"/>
  <c r="M659" i="1"/>
  <c r="R602" i="1"/>
  <c r="S602" i="1" s="1"/>
  <c r="N268" i="1"/>
  <c r="N560" i="1" s="1"/>
  <c r="N658" i="1"/>
  <c r="P600" i="1"/>
  <c r="P660" i="1"/>
  <c r="P658" i="1"/>
  <c r="O599" i="1"/>
  <c r="O606" i="1" s="1"/>
  <c r="O657" i="1"/>
  <c r="Q658" i="1"/>
  <c r="N606" i="1"/>
  <c r="T283" i="1"/>
  <c r="T284" i="1" s="1"/>
  <c r="T667" i="1"/>
  <c r="U654" i="1"/>
  <c r="U643" i="1"/>
  <c r="P601" i="1"/>
  <c r="P583" i="1"/>
  <c r="P589" i="1" s="1"/>
  <c r="P716" i="1" s="1"/>
  <c r="N298" i="1"/>
  <c r="N634" i="1" s="1"/>
  <c r="J634" i="1"/>
  <c r="O563" i="1"/>
  <c r="O508" i="1"/>
  <c r="P507" i="1"/>
  <c r="P731" i="1" s="1"/>
  <c r="P581" i="1"/>
  <c r="P587" i="1" s="1"/>
  <c r="P508" i="1"/>
  <c r="P732" i="1" s="1"/>
  <c r="P582" i="1"/>
  <c r="P588" i="1" s="1"/>
  <c r="P715" i="1" s="1"/>
  <c r="M589" i="1"/>
  <c r="N583" i="1"/>
  <c r="Q507" i="1"/>
  <c r="Q731" i="1" s="1"/>
  <c r="Q581" i="1"/>
  <c r="Q587" i="1" s="1"/>
  <c r="N587" i="1"/>
  <c r="O588" i="1"/>
  <c r="O715" i="1" s="1"/>
  <c r="O587" i="1"/>
  <c r="N611" i="1"/>
  <c r="J613" i="1"/>
  <c r="J615" i="1" s="1"/>
  <c r="L516" i="1"/>
  <c r="L527" i="1"/>
  <c r="L511" i="1"/>
  <c r="L697" i="1" s="1"/>
  <c r="M464" i="1"/>
  <c r="M468" i="1" s="1"/>
  <c r="S249" i="1"/>
  <c r="R547" i="1"/>
  <c r="R548" i="1" s="1"/>
  <c r="U525" i="1"/>
  <c r="R551" i="1"/>
  <c r="M553" i="1"/>
  <c r="M554" i="1" s="1"/>
  <c r="N552" i="1"/>
  <c r="N553" i="1" s="1"/>
  <c r="M539" i="1"/>
  <c r="M540" i="1" s="1"/>
  <c r="N538" i="1"/>
  <c r="N539" i="1" s="1"/>
  <c r="R537" i="1"/>
  <c r="K314" i="1"/>
  <c r="K298" i="1"/>
  <c r="K634" i="1" s="1"/>
  <c r="M442" i="1"/>
  <c r="M402" i="1" s="1"/>
  <c r="N402" i="1" s="1"/>
  <c r="L489" i="1"/>
  <c r="K296" i="1"/>
  <c r="M488" i="1"/>
  <c r="L295" i="1"/>
  <c r="L291" i="1"/>
  <c r="M306" i="1"/>
  <c r="J299" i="1"/>
  <c r="J635" i="1" s="1"/>
  <c r="N304" i="1"/>
  <c r="M289" i="1"/>
  <c r="N289" i="1" s="1"/>
  <c r="M371" i="1"/>
  <c r="N371" i="1" s="1"/>
  <c r="O369" i="1" s="1"/>
  <c r="S369" i="1" s="1"/>
  <c r="O399" i="1"/>
  <c r="M446" i="1"/>
  <c r="N446" i="1" s="1"/>
  <c r="O444" i="1" s="1"/>
  <c r="S444" i="1" s="1"/>
  <c r="L309" i="1"/>
  <c r="O304" i="1"/>
  <c r="L391" i="1"/>
  <c r="M389" i="1" s="1"/>
  <c r="M391" i="1" s="1"/>
  <c r="N391" i="1" s="1"/>
  <c r="O389" i="1" s="1"/>
  <c r="N462" i="1"/>
  <c r="N482" i="1"/>
  <c r="O445" i="1"/>
  <c r="O442" i="1" s="1"/>
  <c r="S421" i="1"/>
  <c r="P478" i="1"/>
  <c r="P479" i="1"/>
  <c r="Q477" i="1"/>
  <c r="M401" i="1"/>
  <c r="N465" i="1"/>
  <c r="O461" i="1" s="1"/>
  <c r="M405" i="1"/>
  <c r="N405" i="1" s="1"/>
  <c r="M486" i="1"/>
  <c r="N486" i="1" s="1"/>
  <c r="O484" i="1" s="1"/>
  <c r="R417" i="1"/>
  <c r="Q419" i="1"/>
  <c r="Q418" i="1"/>
  <c r="O425" i="1"/>
  <c r="P421" i="1" s="1"/>
  <c r="M448" i="1"/>
  <c r="K409" i="1"/>
  <c r="K612" i="1" s="1"/>
  <c r="K613" i="1" s="1"/>
  <c r="K615" i="1" s="1"/>
  <c r="P438" i="1"/>
  <c r="P439" i="1"/>
  <c r="Q437" i="1"/>
  <c r="N485" i="1"/>
  <c r="O481" i="1" s="1"/>
  <c r="L426" i="1"/>
  <c r="L404" i="1"/>
  <c r="L428" i="1"/>
  <c r="L408" i="1" s="1"/>
  <c r="L611" i="1" s="1"/>
  <c r="P458" i="1"/>
  <c r="P459" i="1"/>
  <c r="Q457" i="1"/>
  <c r="L449" i="1"/>
  <c r="O441" i="1"/>
  <c r="L307" i="1"/>
  <c r="L292" i="1" s="1"/>
  <c r="L313" i="1"/>
  <c r="M347" i="1"/>
  <c r="M310" i="1"/>
  <c r="M331" i="1"/>
  <c r="M333" i="1"/>
  <c r="M387" i="1"/>
  <c r="M367" i="1"/>
  <c r="M373" i="1"/>
  <c r="O390" i="1"/>
  <c r="O387" i="1" s="1"/>
  <c r="O386" i="1"/>
  <c r="P383" i="1"/>
  <c r="P384" i="1"/>
  <c r="Q382" i="1"/>
  <c r="O370" i="1"/>
  <c r="L374" i="1"/>
  <c r="P363" i="1"/>
  <c r="P364" i="1"/>
  <c r="Q362" i="1"/>
  <c r="O366" i="1"/>
  <c r="M351" i="1"/>
  <c r="N351" i="1" s="1"/>
  <c r="O349" i="1" s="1"/>
  <c r="S326" i="1"/>
  <c r="M353" i="1"/>
  <c r="N350" i="1"/>
  <c r="O350" i="1" s="1"/>
  <c r="L354" i="1"/>
  <c r="P343" i="1"/>
  <c r="P344" i="1"/>
  <c r="Q342" i="1"/>
  <c r="P330" i="1"/>
  <c r="O327" i="1"/>
  <c r="P326" i="1"/>
  <c r="R322" i="1"/>
  <c r="Q323" i="1"/>
  <c r="Q324" i="1"/>
  <c r="X214" i="1"/>
  <c r="W280" i="1"/>
  <c r="W666" i="1" s="1"/>
  <c r="V216" i="1"/>
  <c r="U282" i="1"/>
  <c r="W215" i="1"/>
  <c r="V281" i="1"/>
  <c r="V643" i="1" s="1"/>
  <c r="P268" i="1"/>
  <c r="P560" i="1" s="1"/>
  <c r="R152" i="1"/>
  <c r="S152" i="1" s="1"/>
  <c r="S150" i="1" s="1"/>
  <c r="S275" i="1" s="1"/>
  <c r="Q150" i="1"/>
  <c r="Q275" i="1" s="1"/>
  <c r="V158" i="1"/>
  <c r="V276" i="1" s="1"/>
  <c r="T158" i="1"/>
  <c r="T276" i="1" s="1"/>
  <c r="R132" i="1"/>
  <c r="R130" i="1" s="1"/>
  <c r="S130" i="1" s="1"/>
  <c r="P78" i="1"/>
  <c r="R136" i="1"/>
  <c r="R134" i="1" s="1"/>
  <c r="S134" i="1" s="1"/>
  <c r="P120" i="1"/>
  <c r="P273" i="1" s="1"/>
  <c r="P682" i="1" s="1"/>
  <c r="R144" i="1"/>
  <c r="T144" i="1" s="1"/>
  <c r="U144" i="1" s="1"/>
  <c r="Q142" i="1"/>
  <c r="Q274" i="1" s="1"/>
  <c r="Q685" i="1" s="1"/>
  <c r="R140" i="1"/>
  <c r="Q138" i="1"/>
  <c r="R128" i="1"/>
  <c r="R126" i="1" s="1"/>
  <c r="S126" i="1" s="1"/>
  <c r="U139" i="1"/>
  <c r="U135" i="1"/>
  <c r="T131" i="1"/>
  <c r="T127" i="1"/>
  <c r="U124" i="1"/>
  <c r="U122" i="1" s="1"/>
  <c r="V122" i="1" s="1"/>
  <c r="R107" i="1"/>
  <c r="Q104" i="1"/>
  <c r="Q271" i="1" s="1"/>
  <c r="R95" i="1"/>
  <c r="Q92" i="1"/>
  <c r="Q270" i="1" s="1"/>
  <c r="R83" i="1"/>
  <c r="L744" i="1" l="1"/>
  <c r="L747" i="1" s="1"/>
  <c r="N564" i="1"/>
  <c r="N565" i="1" s="1"/>
  <c r="T254" i="1"/>
  <c r="S559" i="1"/>
  <c r="T724" i="1"/>
  <c r="T745" i="1"/>
  <c r="O509" i="1"/>
  <c r="O732" i="1"/>
  <c r="O734" i="1" s="1"/>
  <c r="P734" i="1"/>
  <c r="M691" i="1"/>
  <c r="M716" i="1"/>
  <c r="K695" i="1"/>
  <c r="K714" i="1"/>
  <c r="J695" i="1"/>
  <c r="J699" i="1" s="1"/>
  <c r="J618" i="1" s="1"/>
  <c r="J619" i="1" s="1"/>
  <c r="J620" i="1" s="1"/>
  <c r="J714" i="1"/>
  <c r="N684" i="1"/>
  <c r="O684" i="1"/>
  <c r="P684" i="1"/>
  <c r="Q684" i="1"/>
  <c r="O662" i="1"/>
  <c r="O690" i="1"/>
  <c r="P662" i="1"/>
  <c r="P690" i="1"/>
  <c r="P663" i="1"/>
  <c r="P691" i="1"/>
  <c r="L661" i="1"/>
  <c r="L686" i="1"/>
  <c r="L681" i="1" s="1"/>
  <c r="L688" i="1" s="1"/>
  <c r="L693" i="1" s="1"/>
  <c r="N659" i="1"/>
  <c r="N589" i="1"/>
  <c r="N716" i="1" s="1"/>
  <c r="M663" i="1"/>
  <c r="T602" i="1"/>
  <c r="Q659" i="1"/>
  <c r="O659" i="1"/>
  <c r="P659" i="1"/>
  <c r="Q600" i="1"/>
  <c r="Q660" i="1"/>
  <c r="P599" i="1"/>
  <c r="P606" i="1" s="1"/>
  <c r="P608" i="1" s="1"/>
  <c r="P657" i="1"/>
  <c r="U283" i="1"/>
  <c r="U284" i="1" s="1"/>
  <c r="U667" i="1"/>
  <c r="Q601" i="1"/>
  <c r="Q583" i="1"/>
  <c r="Q589" i="1" s="1"/>
  <c r="Q716" i="1" s="1"/>
  <c r="J636" i="1"/>
  <c r="M590" i="1"/>
  <c r="P509" i="1"/>
  <c r="P563" i="1"/>
  <c r="O590" i="1"/>
  <c r="O648" i="1" s="1"/>
  <c r="Q508" i="1"/>
  <c r="Q582" i="1"/>
  <c r="P590" i="1"/>
  <c r="P648" i="1" s="1"/>
  <c r="O608" i="1"/>
  <c r="M466" i="1"/>
  <c r="N466" i="1" s="1"/>
  <c r="O464" i="1" s="1"/>
  <c r="O468" i="1" s="1"/>
  <c r="S468" i="1" s="1"/>
  <c r="K299" i="1"/>
  <c r="K635" i="1" s="1"/>
  <c r="K636" i="1" s="1"/>
  <c r="L528" i="1"/>
  <c r="L529" i="1" s="1"/>
  <c r="L512" i="1"/>
  <c r="T249" i="1"/>
  <c r="S547" i="1"/>
  <c r="S548" i="1" s="1"/>
  <c r="V525" i="1"/>
  <c r="N566" i="1"/>
  <c r="M567" i="1"/>
  <c r="N554" i="1"/>
  <c r="M555" i="1"/>
  <c r="S551" i="1"/>
  <c r="N540" i="1"/>
  <c r="M541" i="1"/>
  <c r="S537" i="1"/>
  <c r="L394" i="1"/>
  <c r="L314" i="1" s="1"/>
  <c r="N442" i="1"/>
  <c r="M309" i="1"/>
  <c r="M393" i="1"/>
  <c r="M313" i="1" s="1"/>
  <c r="M449" i="1"/>
  <c r="N449" i="1" s="1"/>
  <c r="L298" i="1"/>
  <c r="L634" i="1" s="1"/>
  <c r="P399" i="1"/>
  <c r="O289" i="1"/>
  <c r="M291" i="1"/>
  <c r="L294" i="1"/>
  <c r="O465" i="1"/>
  <c r="N310" i="1"/>
  <c r="M295" i="1"/>
  <c r="M744" i="1" s="1"/>
  <c r="M374" i="1"/>
  <c r="N374" i="1" s="1"/>
  <c r="O401" i="1"/>
  <c r="S401" i="1" s="1"/>
  <c r="L311" i="1"/>
  <c r="M394" i="1"/>
  <c r="N394" i="1" s="1"/>
  <c r="P441" i="1"/>
  <c r="O446" i="1"/>
  <c r="P444" i="1" s="1"/>
  <c r="S484" i="1"/>
  <c r="S461" i="1"/>
  <c r="P445" i="1"/>
  <c r="M424" i="1"/>
  <c r="L406" i="1"/>
  <c r="L429" i="1"/>
  <c r="L409" i="1" s="1"/>
  <c r="L612" i="1" s="1"/>
  <c r="L613" i="1" s="1"/>
  <c r="L615" i="1" s="1"/>
  <c r="O488" i="1"/>
  <c r="S488" i="1" s="1"/>
  <c r="S481" i="1"/>
  <c r="R418" i="1"/>
  <c r="S417" i="1"/>
  <c r="T417" i="1" s="1"/>
  <c r="R419" i="1"/>
  <c r="Q458" i="1"/>
  <c r="Q459" i="1"/>
  <c r="R457" i="1"/>
  <c r="O422" i="1"/>
  <c r="O448" i="1"/>
  <c r="S448" i="1" s="1"/>
  <c r="S441" i="1"/>
  <c r="O485" i="1"/>
  <c r="Q439" i="1"/>
  <c r="R437" i="1"/>
  <c r="Q438" i="1"/>
  <c r="P425" i="1"/>
  <c r="Q479" i="1"/>
  <c r="R477" i="1"/>
  <c r="Q478" i="1"/>
  <c r="M489" i="1"/>
  <c r="N489" i="1" s="1"/>
  <c r="N387" i="1"/>
  <c r="P304" i="1"/>
  <c r="O310" i="1"/>
  <c r="N331" i="1"/>
  <c r="O329" i="1" s="1"/>
  <c r="M311" i="1"/>
  <c r="M334" i="1"/>
  <c r="N367" i="1"/>
  <c r="M307" i="1"/>
  <c r="N347" i="1"/>
  <c r="O371" i="1"/>
  <c r="P369" i="1" s="1"/>
  <c r="M354" i="1"/>
  <c r="N354" i="1" s="1"/>
  <c r="O367" i="1"/>
  <c r="P370" i="1"/>
  <c r="P367" i="1" s="1"/>
  <c r="O393" i="1"/>
  <c r="S393" i="1" s="1"/>
  <c r="S386" i="1"/>
  <c r="Q384" i="1"/>
  <c r="R382" i="1"/>
  <c r="Q383" i="1"/>
  <c r="P386" i="1"/>
  <c r="P390" i="1"/>
  <c r="P387" i="1" s="1"/>
  <c r="S389" i="1"/>
  <c r="O391" i="1"/>
  <c r="P389" i="1" s="1"/>
  <c r="O373" i="1"/>
  <c r="S373" i="1" s="1"/>
  <c r="S366" i="1"/>
  <c r="Q364" i="1"/>
  <c r="R362" i="1"/>
  <c r="Q363" i="1"/>
  <c r="P366" i="1"/>
  <c r="O346" i="1"/>
  <c r="Q330" i="1"/>
  <c r="P288" i="1"/>
  <c r="S349" i="1"/>
  <c r="O351" i="1"/>
  <c r="P349" i="1" s="1"/>
  <c r="P346" i="1"/>
  <c r="P350" i="1"/>
  <c r="Q344" i="1"/>
  <c r="R342" i="1"/>
  <c r="Q343" i="1"/>
  <c r="O347" i="1"/>
  <c r="Q326" i="1"/>
  <c r="P327" i="1"/>
  <c r="R324" i="1"/>
  <c r="S322" i="1"/>
  <c r="T322" i="1" s="1"/>
  <c r="R323" i="1"/>
  <c r="Q268" i="1"/>
  <c r="Q560" i="1" s="1"/>
  <c r="X215" i="1"/>
  <c r="W281" i="1"/>
  <c r="W216" i="1"/>
  <c r="V282" i="1"/>
  <c r="Y214" i="1"/>
  <c r="X280" i="1"/>
  <c r="X666" i="1" s="1"/>
  <c r="T152" i="1"/>
  <c r="R150" i="1"/>
  <c r="R275" i="1" s="1"/>
  <c r="S144" i="1"/>
  <c r="S142" i="1" s="1"/>
  <c r="S274" i="1" s="1"/>
  <c r="U158" i="1"/>
  <c r="U276" i="1" s="1"/>
  <c r="Q78" i="1"/>
  <c r="T140" i="1"/>
  <c r="R138" i="1"/>
  <c r="S138" i="1" s="1"/>
  <c r="S120" i="1" s="1"/>
  <c r="S273" i="1" s="1"/>
  <c r="S682" i="1" s="1"/>
  <c r="T136" i="1"/>
  <c r="T134" i="1" s="1"/>
  <c r="R142" i="1"/>
  <c r="R274" i="1" s="1"/>
  <c r="R685" i="1" s="1"/>
  <c r="T128" i="1"/>
  <c r="U128" i="1" s="1"/>
  <c r="W128" i="1" s="1"/>
  <c r="X128" i="1" s="1"/>
  <c r="Z128" i="1" s="1"/>
  <c r="AA128" i="1" s="1"/>
  <c r="Q120" i="1"/>
  <c r="Q273" i="1" s="1"/>
  <c r="Q682" i="1" s="1"/>
  <c r="T132" i="1"/>
  <c r="U132" i="1" s="1"/>
  <c r="W132" i="1" s="1"/>
  <c r="X132" i="1" s="1"/>
  <c r="Z132" i="1" s="1"/>
  <c r="AA132" i="1" s="1"/>
  <c r="V139" i="1"/>
  <c r="V135" i="1"/>
  <c r="U131" i="1"/>
  <c r="U127" i="1"/>
  <c r="W124" i="1"/>
  <c r="W122" i="1" s="1"/>
  <c r="T95" i="1"/>
  <c r="R92" i="1"/>
  <c r="T107" i="1"/>
  <c r="R104" i="1"/>
  <c r="T83" i="1"/>
  <c r="R80" i="1"/>
  <c r="R269" i="1" s="1"/>
  <c r="R683" i="1" s="1"/>
  <c r="U254" i="1" l="1"/>
  <c r="T559" i="1"/>
  <c r="U724" i="1"/>
  <c r="U745" i="1"/>
  <c r="P723" i="1"/>
  <c r="P725" i="1" s="1"/>
  <c r="P746" i="1"/>
  <c r="M686" i="1"/>
  <c r="M681" i="1" s="1"/>
  <c r="M688" i="1" s="1"/>
  <c r="M693" i="1" s="1"/>
  <c r="M747" i="1"/>
  <c r="Q509" i="1"/>
  <c r="Q732" i="1"/>
  <c r="Q734" i="1" s="1"/>
  <c r="L664" i="1"/>
  <c r="L718" i="1"/>
  <c r="L695" i="1"/>
  <c r="L714" i="1"/>
  <c r="Q663" i="1"/>
  <c r="Q691" i="1"/>
  <c r="N663" i="1"/>
  <c r="N691" i="1"/>
  <c r="S660" i="1"/>
  <c r="S685" i="1"/>
  <c r="U602" i="1"/>
  <c r="V602" i="1" s="1"/>
  <c r="N590" i="1"/>
  <c r="M648" i="1"/>
  <c r="N648" i="1" s="1"/>
  <c r="R600" i="1"/>
  <c r="S600" i="1" s="1"/>
  <c r="R660" i="1"/>
  <c r="R658" i="1"/>
  <c r="Q599" i="1"/>
  <c r="Q606" i="1" s="1"/>
  <c r="Q608" i="1" s="1"/>
  <c r="Q657" i="1"/>
  <c r="S657" i="1"/>
  <c r="W654" i="1"/>
  <c r="W643" i="1"/>
  <c r="V283" i="1"/>
  <c r="V284" i="1" s="1"/>
  <c r="V667" i="1"/>
  <c r="N295" i="1"/>
  <c r="M661" i="1"/>
  <c r="R601" i="1"/>
  <c r="S601" i="1" s="1"/>
  <c r="L299" i="1"/>
  <c r="L635" i="1" s="1"/>
  <c r="L636" i="1" s="1"/>
  <c r="S464" i="1"/>
  <c r="M469" i="1"/>
  <c r="N469" i="1" s="1"/>
  <c r="R581" i="1"/>
  <c r="Q588" i="1"/>
  <c r="Q715" i="1" s="1"/>
  <c r="Q563" i="1"/>
  <c r="U249" i="1"/>
  <c r="T547" i="1"/>
  <c r="T548" i="1" s="1"/>
  <c r="L530" i="1"/>
  <c r="L515" i="1" s="1"/>
  <c r="L514" i="1" s="1"/>
  <c r="M526" i="1"/>
  <c r="W525" i="1"/>
  <c r="T551" i="1"/>
  <c r="N555" i="1"/>
  <c r="M556" i="1"/>
  <c r="N567" i="1"/>
  <c r="M568" i="1"/>
  <c r="T537" i="1"/>
  <c r="N541" i="1"/>
  <c r="M542" i="1"/>
  <c r="O307" i="1"/>
  <c r="P289" i="1"/>
  <c r="L296" i="1"/>
  <c r="N307" i="1"/>
  <c r="M292" i="1"/>
  <c r="N292" i="1" s="1"/>
  <c r="N654" i="1" s="1"/>
  <c r="N311" i="1"/>
  <c r="Q399" i="1"/>
  <c r="O482" i="1"/>
  <c r="P485" i="1"/>
  <c r="Q485" i="1" s="1"/>
  <c r="T419" i="1"/>
  <c r="T418" i="1"/>
  <c r="U417" i="1"/>
  <c r="P481" i="1"/>
  <c r="P446" i="1"/>
  <c r="Q444" i="1" s="1"/>
  <c r="P442" i="1"/>
  <c r="O462" i="1"/>
  <c r="O402" i="1" s="1"/>
  <c r="S419" i="1"/>
  <c r="P422" i="1"/>
  <c r="O466" i="1"/>
  <c r="P464" i="1" s="1"/>
  <c r="S418" i="1"/>
  <c r="O486" i="1"/>
  <c r="P484" i="1" s="1"/>
  <c r="P448" i="1"/>
  <c r="S477" i="1"/>
  <c r="T477" i="1" s="1"/>
  <c r="R478" i="1"/>
  <c r="S478" i="1" s="1"/>
  <c r="R479" i="1"/>
  <c r="S437" i="1"/>
  <c r="T437" i="1" s="1"/>
  <c r="R438" i="1"/>
  <c r="S438" i="1" s="1"/>
  <c r="R439" i="1"/>
  <c r="P465" i="1"/>
  <c r="Q465" i="1" s="1"/>
  <c r="Q421" i="1"/>
  <c r="Q441" i="1"/>
  <c r="Q445" i="1"/>
  <c r="P461" i="1"/>
  <c r="R459" i="1"/>
  <c r="S457" i="1"/>
  <c r="T457" i="1" s="1"/>
  <c r="R458" i="1"/>
  <c r="S458" i="1" s="1"/>
  <c r="M426" i="1"/>
  <c r="M404" i="1"/>
  <c r="M294" i="1" s="1"/>
  <c r="M428" i="1"/>
  <c r="M408" i="1" s="1"/>
  <c r="Q425" i="1"/>
  <c r="O405" i="1"/>
  <c r="O449" i="1"/>
  <c r="P306" i="1"/>
  <c r="Q304" i="1"/>
  <c r="P310" i="1"/>
  <c r="O353" i="1"/>
  <c r="S353" i="1" s="1"/>
  <c r="O306" i="1"/>
  <c r="N334" i="1"/>
  <c r="M314" i="1"/>
  <c r="S323" i="1"/>
  <c r="O374" i="1"/>
  <c r="S329" i="1"/>
  <c r="O309" i="1"/>
  <c r="O331" i="1"/>
  <c r="O333" i="1"/>
  <c r="P371" i="1"/>
  <c r="P374" i="1" s="1"/>
  <c r="R330" i="1"/>
  <c r="O354" i="1"/>
  <c r="S346" i="1"/>
  <c r="P391" i="1"/>
  <c r="Q389" i="1" s="1"/>
  <c r="P373" i="1"/>
  <c r="P393" i="1"/>
  <c r="Q386" i="1"/>
  <c r="Q390" i="1"/>
  <c r="S382" i="1"/>
  <c r="T382" i="1" s="1"/>
  <c r="R383" i="1"/>
  <c r="S383" i="1" s="1"/>
  <c r="R384" i="1"/>
  <c r="O394" i="1"/>
  <c r="S362" i="1"/>
  <c r="T362" i="1" s="1"/>
  <c r="R364" i="1"/>
  <c r="R363" i="1"/>
  <c r="S363" i="1" s="1"/>
  <c r="Q366" i="1"/>
  <c r="Q370" i="1"/>
  <c r="P353" i="1"/>
  <c r="P347" i="1"/>
  <c r="P307" i="1" s="1"/>
  <c r="S342" i="1"/>
  <c r="T342" i="1" s="1"/>
  <c r="R343" i="1"/>
  <c r="S343" i="1" s="1"/>
  <c r="R344" i="1"/>
  <c r="P351" i="1"/>
  <c r="Q349" i="1" s="1"/>
  <c r="Q346" i="1"/>
  <c r="Q350" i="1"/>
  <c r="Q347" i="1" s="1"/>
  <c r="Q327" i="1"/>
  <c r="S324" i="1"/>
  <c r="R326" i="1"/>
  <c r="U322" i="1"/>
  <c r="T323" i="1"/>
  <c r="T324" i="1"/>
  <c r="T130" i="1"/>
  <c r="X216" i="1"/>
  <c r="W282" i="1"/>
  <c r="Y215" i="1"/>
  <c r="X281" i="1"/>
  <c r="Z214" i="1"/>
  <c r="Y280" i="1"/>
  <c r="Y666" i="1" s="1"/>
  <c r="S104" i="1"/>
  <c r="S271" i="1" s="1"/>
  <c r="R271" i="1"/>
  <c r="S92" i="1"/>
  <c r="S270" i="1" s="1"/>
  <c r="R270" i="1"/>
  <c r="U126" i="1"/>
  <c r="U130" i="1"/>
  <c r="U152" i="1"/>
  <c r="V152" i="1" s="1"/>
  <c r="V150" i="1" s="1"/>
  <c r="V275" i="1" s="1"/>
  <c r="T150" i="1"/>
  <c r="T275" i="1" s="1"/>
  <c r="T126" i="1"/>
  <c r="Y158" i="1"/>
  <c r="Y276" i="1" s="1"/>
  <c r="W158" i="1"/>
  <c r="W276" i="1" s="1"/>
  <c r="U136" i="1"/>
  <c r="U134" i="1" s="1"/>
  <c r="V134" i="1" s="1"/>
  <c r="R120" i="1"/>
  <c r="R273" i="1" s="1"/>
  <c r="R682" i="1" s="1"/>
  <c r="S80" i="1"/>
  <c r="R78" i="1"/>
  <c r="V144" i="1"/>
  <c r="T142" i="1"/>
  <c r="T274" i="1" s="1"/>
  <c r="T685" i="1" s="1"/>
  <c r="U140" i="1"/>
  <c r="T138" i="1"/>
  <c r="W139" i="1"/>
  <c r="W135" i="1"/>
  <c r="V131" i="1"/>
  <c r="V127" i="1"/>
  <c r="X124" i="1"/>
  <c r="X122" i="1" s="1"/>
  <c r="Y122" i="1" s="1"/>
  <c r="T104" i="1"/>
  <c r="T271" i="1" s="1"/>
  <c r="U107" i="1"/>
  <c r="T92" i="1"/>
  <c r="T270" i="1" s="1"/>
  <c r="U95" i="1"/>
  <c r="U83" i="1"/>
  <c r="U80" i="1" s="1"/>
  <c r="U269" i="1" s="1"/>
  <c r="U683" i="1" s="1"/>
  <c r="T80" i="1"/>
  <c r="T269" i="1" s="1"/>
  <c r="T683" i="1" s="1"/>
  <c r="N744" i="1" l="1"/>
  <c r="N747" i="1" s="1"/>
  <c r="V254" i="1"/>
  <c r="U559" i="1"/>
  <c r="V724" i="1"/>
  <c r="V745" i="1"/>
  <c r="Q662" i="1"/>
  <c r="Q690" i="1"/>
  <c r="J622" i="1"/>
  <c r="Q481" i="1"/>
  <c r="N661" i="1"/>
  <c r="N686" i="1"/>
  <c r="N681" i="1" s="1"/>
  <c r="N688" i="1" s="1"/>
  <c r="N693" i="1" s="1"/>
  <c r="W602" i="1"/>
  <c r="U658" i="1"/>
  <c r="T600" i="1"/>
  <c r="T660" i="1"/>
  <c r="R599" i="1"/>
  <c r="R606" i="1" s="1"/>
  <c r="R608" i="1" s="1"/>
  <c r="S608" i="1" s="1"/>
  <c r="R657" i="1"/>
  <c r="T658" i="1"/>
  <c r="W283" i="1"/>
  <c r="W284" i="1" s="1"/>
  <c r="W667" i="1"/>
  <c r="X654" i="1"/>
  <c r="X643" i="1"/>
  <c r="T583" i="1"/>
  <c r="T589" i="1" s="1"/>
  <c r="T716" i="1" s="1"/>
  <c r="T601" i="1"/>
  <c r="R583" i="1"/>
  <c r="R589" i="1" s="1"/>
  <c r="R716" i="1" s="1"/>
  <c r="R507" i="1"/>
  <c r="R582" i="1"/>
  <c r="U507" i="1"/>
  <c r="U731" i="1" s="1"/>
  <c r="U581" i="1"/>
  <c r="U587" i="1" s="1"/>
  <c r="Q590" i="1"/>
  <c r="Q648" i="1" s="1"/>
  <c r="T508" i="1"/>
  <c r="T732" i="1" s="1"/>
  <c r="T582" i="1"/>
  <c r="T507" i="1"/>
  <c r="T731" i="1" s="1"/>
  <c r="T581" i="1"/>
  <c r="R587" i="1"/>
  <c r="S581" i="1"/>
  <c r="M298" i="1"/>
  <c r="M634" i="1" s="1"/>
  <c r="M611" i="1"/>
  <c r="M516" i="1"/>
  <c r="M511" i="1"/>
  <c r="M527" i="1"/>
  <c r="N526" i="1"/>
  <c r="N527" i="1" s="1"/>
  <c r="V249" i="1"/>
  <c r="U547" i="1"/>
  <c r="U548" i="1" s="1"/>
  <c r="X525" i="1"/>
  <c r="O564" i="1"/>
  <c r="N568" i="1"/>
  <c r="O552" i="1"/>
  <c r="N556" i="1"/>
  <c r="U551" i="1"/>
  <c r="O538" i="1"/>
  <c r="N542" i="1"/>
  <c r="U537" i="1"/>
  <c r="O292" i="1"/>
  <c r="Q289" i="1"/>
  <c r="Q369" i="1"/>
  <c r="Q371" i="1" s="1"/>
  <c r="R369" i="1" s="1"/>
  <c r="P486" i="1"/>
  <c r="Q484" i="1" s="1"/>
  <c r="Q486" i="1" s="1"/>
  <c r="R484" i="1" s="1"/>
  <c r="P449" i="1"/>
  <c r="P394" i="1"/>
  <c r="Q393" i="1"/>
  <c r="N314" i="1"/>
  <c r="P482" i="1"/>
  <c r="Q482" i="1"/>
  <c r="Q405" i="1"/>
  <c r="P466" i="1"/>
  <c r="Q464" i="1" s="1"/>
  <c r="Q466" i="1" s="1"/>
  <c r="R464" i="1" s="1"/>
  <c r="Q448" i="1"/>
  <c r="Q422" i="1"/>
  <c r="R441" i="1"/>
  <c r="S439" i="1"/>
  <c r="R445" i="1"/>
  <c r="S445" i="1" s="1"/>
  <c r="Q462" i="1"/>
  <c r="Q446" i="1"/>
  <c r="R444" i="1" s="1"/>
  <c r="P405" i="1"/>
  <c r="P295" i="1" s="1"/>
  <c r="M406" i="1"/>
  <c r="N426" i="1"/>
  <c r="O424" i="1" s="1"/>
  <c r="M429" i="1"/>
  <c r="T458" i="1"/>
  <c r="T459" i="1"/>
  <c r="U457" i="1"/>
  <c r="Q442" i="1"/>
  <c r="Q449" i="1" s="1"/>
  <c r="T478" i="1"/>
  <c r="T479" i="1"/>
  <c r="U477" i="1"/>
  <c r="Q461" i="1"/>
  <c r="R399" i="1"/>
  <c r="S399" i="1" s="1"/>
  <c r="R425" i="1"/>
  <c r="R422" i="1" s="1"/>
  <c r="O469" i="1"/>
  <c r="P488" i="1"/>
  <c r="O295" i="1"/>
  <c r="P468" i="1"/>
  <c r="P401" i="1"/>
  <c r="P291" i="1" s="1"/>
  <c r="R481" i="1"/>
  <c r="S479" i="1"/>
  <c r="R485" i="1"/>
  <c r="S485" i="1" s="1"/>
  <c r="R461" i="1"/>
  <c r="S459" i="1"/>
  <c r="R465" i="1"/>
  <c r="S465" i="1" s="1"/>
  <c r="T438" i="1"/>
  <c r="T439" i="1"/>
  <c r="U437" i="1"/>
  <c r="P462" i="1"/>
  <c r="R421" i="1"/>
  <c r="V417" i="1"/>
  <c r="W417" i="1" s="1"/>
  <c r="U419" i="1"/>
  <c r="U418" i="1"/>
  <c r="O489" i="1"/>
  <c r="Q306" i="1"/>
  <c r="S333" i="1"/>
  <c r="O313" i="1"/>
  <c r="P329" i="1"/>
  <c r="O311" i="1"/>
  <c r="O334" i="1"/>
  <c r="O314" i="1" s="1"/>
  <c r="Q310" i="1"/>
  <c r="S309" i="1"/>
  <c r="R304" i="1"/>
  <c r="S306" i="1"/>
  <c r="O291" i="1"/>
  <c r="S291" i="1" s="1"/>
  <c r="Q351" i="1"/>
  <c r="R349" i="1" s="1"/>
  <c r="Q353" i="1"/>
  <c r="Q373" i="1"/>
  <c r="T383" i="1"/>
  <c r="U382" i="1"/>
  <c r="T384" i="1"/>
  <c r="R386" i="1"/>
  <c r="S384" i="1"/>
  <c r="R390" i="1"/>
  <c r="S390" i="1" s="1"/>
  <c r="Q387" i="1"/>
  <c r="Q391" i="1"/>
  <c r="R389" i="1" s="1"/>
  <c r="R366" i="1"/>
  <c r="S364" i="1"/>
  <c r="R370" i="1"/>
  <c r="S370" i="1" s="1"/>
  <c r="Q367" i="1"/>
  <c r="T363" i="1"/>
  <c r="T364" i="1"/>
  <c r="U362" i="1"/>
  <c r="Q288" i="1"/>
  <c r="T343" i="1"/>
  <c r="T344" i="1"/>
  <c r="U342" i="1"/>
  <c r="P354" i="1"/>
  <c r="R346" i="1"/>
  <c r="S344" i="1"/>
  <c r="R350" i="1"/>
  <c r="S350" i="1" s="1"/>
  <c r="R327" i="1"/>
  <c r="U323" i="1"/>
  <c r="V322" i="1"/>
  <c r="W322" i="1" s="1"/>
  <c r="U324" i="1"/>
  <c r="R268" i="1"/>
  <c r="R560" i="1" s="1"/>
  <c r="T268" i="1"/>
  <c r="T560" i="1" s="1"/>
  <c r="V126" i="1"/>
  <c r="V130" i="1"/>
  <c r="Z215" i="1"/>
  <c r="Y281" i="1"/>
  <c r="Y643" i="1" s="1"/>
  <c r="AA214" i="1"/>
  <c r="Z280" i="1"/>
  <c r="Z666" i="1" s="1"/>
  <c r="Y216" i="1"/>
  <c r="X282" i="1"/>
  <c r="S78" i="1"/>
  <c r="S269" i="1"/>
  <c r="S683" i="1" s="1"/>
  <c r="W152" i="1"/>
  <c r="U150" i="1"/>
  <c r="U275" i="1" s="1"/>
  <c r="V142" i="1"/>
  <c r="V274" i="1" s="1"/>
  <c r="X158" i="1"/>
  <c r="X276" i="1" s="1"/>
  <c r="T120" i="1"/>
  <c r="T273" i="1" s="1"/>
  <c r="T682" i="1" s="1"/>
  <c r="W144" i="1"/>
  <c r="U142" i="1"/>
  <c r="U274" i="1" s="1"/>
  <c r="U685" i="1" s="1"/>
  <c r="W136" i="1"/>
  <c r="X136" i="1" s="1"/>
  <c r="Z136" i="1" s="1"/>
  <c r="AA136" i="1" s="1"/>
  <c r="T78" i="1"/>
  <c r="W140" i="1"/>
  <c r="X140" i="1" s="1"/>
  <c r="Z140" i="1" s="1"/>
  <c r="AA140" i="1" s="1"/>
  <c r="U138" i="1"/>
  <c r="V138" i="1" s="1"/>
  <c r="X139" i="1"/>
  <c r="X135" i="1"/>
  <c r="W131" i="1"/>
  <c r="W130" i="1" s="1"/>
  <c r="W127" i="1"/>
  <c r="W126" i="1" s="1"/>
  <c r="Z124" i="1"/>
  <c r="Z122" i="1" s="1"/>
  <c r="W95" i="1"/>
  <c r="U92" i="1"/>
  <c r="W107" i="1"/>
  <c r="U104" i="1"/>
  <c r="W83" i="1"/>
  <c r="V80" i="1"/>
  <c r="V269" i="1" s="1"/>
  <c r="V683" i="1" s="1"/>
  <c r="O744" i="1" l="1"/>
  <c r="O747" i="1" s="1"/>
  <c r="P744" i="1"/>
  <c r="P747" i="1" s="1"/>
  <c r="W254" i="1"/>
  <c r="V559" i="1"/>
  <c r="W724" i="1"/>
  <c r="W745" i="1"/>
  <c r="Q723" i="1"/>
  <c r="Q725" i="1" s="1"/>
  <c r="Q746" i="1"/>
  <c r="T734" i="1"/>
  <c r="S507" i="1"/>
  <c r="S731" i="1" s="1"/>
  <c r="S770" i="1" s="1"/>
  <c r="R731" i="1"/>
  <c r="R684" i="1"/>
  <c r="U684" i="1"/>
  <c r="N511" i="1"/>
  <c r="N697" i="1" s="1"/>
  <c r="M697" i="1"/>
  <c r="J701" i="1"/>
  <c r="J741" i="1" s="1"/>
  <c r="J749" i="1" s="1"/>
  <c r="J758" i="1" s="1"/>
  <c r="S589" i="1"/>
  <c r="S716" i="1" s="1"/>
  <c r="R691" i="1"/>
  <c r="T663" i="1"/>
  <c r="T691" i="1"/>
  <c r="O661" i="1"/>
  <c r="O686" i="1"/>
  <c r="O681" i="1" s="1"/>
  <c r="O688" i="1" s="1"/>
  <c r="O693" i="1" s="1"/>
  <c r="P661" i="1"/>
  <c r="P686" i="1"/>
  <c r="P681" i="1" s="1"/>
  <c r="P688" i="1" s="1"/>
  <c r="P693" i="1" s="1"/>
  <c r="V660" i="1"/>
  <c r="V685" i="1"/>
  <c r="U659" i="1"/>
  <c r="X602" i="1"/>
  <c r="Y602" i="1" s="1"/>
  <c r="R663" i="1"/>
  <c r="S606" i="1"/>
  <c r="R659" i="1"/>
  <c r="R508" i="1"/>
  <c r="S599" i="1"/>
  <c r="U600" i="1"/>
  <c r="V600" i="1" s="1"/>
  <c r="U660" i="1"/>
  <c r="T599" i="1"/>
  <c r="T606" i="1" s="1"/>
  <c r="T657" i="1"/>
  <c r="S268" i="1"/>
  <c r="S560" i="1" s="1"/>
  <c r="S658" i="1"/>
  <c r="V658" i="1"/>
  <c r="X283" i="1"/>
  <c r="X284" i="1" s="1"/>
  <c r="X667" i="1"/>
  <c r="S583" i="1"/>
  <c r="U601" i="1"/>
  <c r="V601" i="1" s="1"/>
  <c r="R563" i="1"/>
  <c r="S563" i="1" s="1"/>
  <c r="T563" i="1" s="1"/>
  <c r="V581" i="1"/>
  <c r="T587" i="1"/>
  <c r="S587" i="1"/>
  <c r="T588" i="1"/>
  <c r="T715" i="1" s="1"/>
  <c r="R588" i="1"/>
  <c r="S582" i="1"/>
  <c r="N516" i="1"/>
  <c r="V507" i="1"/>
  <c r="V731" i="1" s="1"/>
  <c r="V770" i="1" s="1"/>
  <c r="T509" i="1"/>
  <c r="M528" i="1"/>
  <c r="M512" i="1"/>
  <c r="M718" i="1" s="1"/>
  <c r="W249" i="1"/>
  <c r="V547" i="1"/>
  <c r="V548" i="1" s="1"/>
  <c r="Y525" i="1"/>
  <c r="O565" i="1"/>
  <c r="O566" i="1" s="1"/>
  <c r="O567" i="1" s="1"/>
  <c r="O553" i="1"/>
  <c r="O554" i="1" s="1"/>
  <c r="O555" i="1" s="1"/>
  <c r="V551" i="1"/>
  <c r="O539" i="1"/>
  <c r="O540" i="1" s="1"/>
  <c r="O541" i="1" s="1"/>
  <c r="V537" i="1"/>
  <c r="P489" i="1"/>
  <c r="Q489" i="1"/>
  <c r="R468" i="1"/>
  <c r="P469" i="1"/>
  <c r="Q488" i="1"/>
  <c r="R488" i="1"/>
  <c r="Q468" i="1"/>
  <c r="N406" i="1"/>
  <c r="M296" i="1"/>
  <c r="N296" i="1" s="1"/>
  <c r="R442" i="1"/>
  <c r="S442" i="1" s="1"/>
  <c r="T399" i="1"/>
  <c r="Q469" i="1"/>
  <c r="R446" i="1"/>
  <c r="S446" i="1" s="1"/>
  <c r="T444" i="1" s="1"/>
  <c r="V444" i="1" s="1"/>
  <c r="T445" i="1"/>
  <c r="T442" i="1" s="1"/>
  <c r="T465" i="1"/>
  <c r="T462" i="1" s="1"/>
  <c r="S422" i="1"/>
  <c r="V419" i="1"/>
  <c r="U439" i="1"/>
  <c r="V437" i="1"/>
  <c r="W437" i="1" s="1"/>
  <c r="U438" i="1"/>
  <c r="V438" i="1" s="1"/>
  <c r="W418" i="1"/>
  <c r="X417" i="1"/>
  <c r="W419" i="1"/>
  <c r="T441" i="1"/>
  <c r="U479" i="1"/>
  <c r="V477" i="1"/>
  <c r="W477" i="1" s="1"/>
  <c r="U478" i="1"/>
  <c r="V478" i="1" s="1"/>
  <c r="U458" i="1"/>
  <c r="V458" i="1" s="1"/>
  <c r="U459" i="1"/>
  <c r="V457" i="1"/>
  <c r="W457" i="1" s="1"/>
  <c r="R466" i="1"/>
  <c r="S466" i="1" s="1"/>
  <c r="T464" i="1" s="1"/>
  <c r="R448" i="1"/>
  <c r="R401" i="1"/>
  <c r="Q402" i="1"/>
  <c r="R482" i="1"/>
  <c r="R405" i="1"/>
  <c r="S405" i="1" s="1"/>
  <c r="S425" i="1"/>
  <c r="T481" i="1"/>
  <c r="T461" i="1"/>
  <c r="N429" i="1"/>
  <c r="M409" i="1"/>
  <c r="M612" i="1" s="1"/>
  <c r="N612" i="1" s="1"/>
  <c r="N613" i="1" s="1"/>
  <c r="N615" i="1" s="1"/>
  <c r="P402" i="1"/>
  <c r="P292" i="1" s="1"/>
  <c r="R486" i="1"/>
  <c r="S486" i="1" s="1"/>
  <c r="T484" i="1" s="1"/>
  <c r="T485" i="1"/>
  <c r="T482" i="1" s="1"/>
  <c r="V418" i="1"/>
  <c r="R462" i="1"/>
  <c r="S424" i="1"/>
  <c r="O404" i="1"/>
  <c r="O426" i="1"/>
  <c r="O428" i="1"/>
  <c r="Q401" i="1"/>
  <c r="Q291" i="1" s="1"/>
  <c r="R306" i="1"/>
  <c r="T304" i="1"/>
  <c r="Q354" i="1"/>
  <c r="Q307" i="1"/>
  <c r="V323" i="1"/>
  <c r="Q295" i="1"/>
  <c r="Q744" i="1" s="1"/>
  <c r="P309" i="1"/>
  <c r="P331" i="1"/>
  <c r="P333" i="1"/>
  <c r="P313" i="1" s="1"/>
  <c r="R353" i="1"/>
  <c r="S313" i="1"/>
  <c r="R289" i="1"/>
  <c r="S289" i="1" s="1"/>
  <c r="S304" i="1"/>
  <c r="R310" i="1"/>
  <c r="Q394" i="1"/>
  <c r="R373" i="1"/>
  <c r="R371" i="1"/>
  <c r="S371" i="1" s="1"/>
  <c r="T369" i="1" s="1"/>
  <c r="V369" i="1" s="1"/>
  <c r="Q374" i="1"/>
  <c r="R367" i="1"/>
  <c r="S367" i="1" s="1"/>
  <c r="T390" i="1"/>
  <c r="T387" i="1" s="1"/>
  <c r="R387" i="1"/>
  <c r="U384" i="1"/>
  <c r="V382" i="1"/>
  <c r="W382" i="1" s="1"/>
  <c r="U383" i="1"/>
  <c r="V383" i="1" s="1"/>
  <c r="T386" i="1"/>
  <c r="R391" i="1"/>
  <c r="S391" i="1" s="1"/>
  <c r="T389" i="1" s="1"/>
  <c r="R393" i="1"/>
  <c r="T370" i="1"/>
  <c r="U364" i="1"/>
  <c r="V362" i="1"/>
  <c r="W362" i="1" s="1"/>
  <c r="U363" i="1"/>
  <c r="V363" i="1" s="1"/>
  <c r="T366" i="1"/>
  <c r="R347" i="1"/>
  <c r="S347" i="1" s="1"/>
  <c r="T350" i="1"/>
  <c r="T347" i="1" s="1"/>
  <c r="U344" i="1"/>
  <c r="U343" i="1"/>
  <c r="V343" i="1" s="1"/>
  <c r="V342" i="1"/>
  <c r="W342" i="1" s="1"/>
  <c r="T346" i="1"/>
  <c r="R351" i="1"/>
  <c r="S351" i="1" s="1"/>
  <c r="T349" i="1" s="1"/>
  <c r="V324" i="1"/>
  <c r="S330" i="1"/>
  <c r="T330" i="1" s="1"/>
  <c r="S327" i="1"/>
  <c r="X322" i="1"/>
  <c r="W323" i="1"/>
  <c r="W324" i="1"/>
  <c r="X134" i="1"/>
  <c r="Z216" i="1"/>
  <c r="Y282" i="1"/>
  <c r="AA215" i="1"/>
  <c r="Z281" i="1"/>
  <c r="AB214" i="1"/>
  <c r="AB280" i="1" s="1"/>
  <c r="AB666" i="1" s="1"/>
  <c r="AA280" i="1"/>
  <c r="AA666" i="1" s="1"/>
  <c r="V92" i="1"/>
  <c r="V270" i="1" s="1"/>
  <c r="U270" i="1"/>
  <c r="V104" i="1"/>
  <c r="V271" i="1" s="1"/>
  <c r="U271" i="1"/>
  <c r="X152" i="1"/>
  <c r="Y152" i="1" s="1"/>
  <c r="Y150" i="1" s="1"/>
  <c r="Y275" i="1" s="1"/>
  <c r="W150" i="1"/>
  <c r="W275" i="1" s="1"/>
  <c r="W134" i="1"/>
  <c r="AA158" i="1"/>
  <c r="AA276" i="1" s="1"/>
  <c r="Z158" i="1"/>
  <c r="Z276" i="1" s="1"/>
  <c r="W138" i="1"/>
  <c r="U120" i="1"/>
  <c r="U273" i="1" s="1"/>
  <c r="U682" i="1" s="1"/>
  <c r="V120" i="1"/>
  <c r="V273" i="1" s="1"/>
  <c r="V682" i="1" s="1"/>
  <c r="X144" i="1"/>
  <c r="Y144" i="1" s="1"/>
  <c r="Y142" i="1" s="1"/>
  <c r="Y274" i="1" s="1"/>
  <c r="W142" i="1"/>
  <c r="W274" i="1" s="1"/>
  <c r="W685" i="1" s="1"/>
  <c r="U78" i="1"/>
  <c r="Y139" i="1"/>
  <c r="X138" i="1"/>
  <c r="Y135" i="1"/>
  <c r="X131" i="1"/>
  <c r="X130" i="1" s="1"/>
  <c r="Y130" i="1" s="1"/>
  <c r="X127" i="1"/>
  <c r="X126" i="1" s="1"/>
  <c r="Y126" i="1" s="1"/>
  <c r="AA124" i="1"/>
  <c r="AA122" i="1" s="1"/>
  <c r="AB122" i="1" s="1"/>
  <c r="W104" i="1"/>
  <c r="W271" i="1" s="1"/>
  <c r="X107" i="1"/>
  <c r="W92" i="1"/>
  <c r="W270" i="1" s="1"/>
  <c r="X95" i="1"/>
  <c r="X83" i="1"/>
  <c r="X80" i="1" s="1"/>
  <c r="X269" i="1" s="1"/>
  <c r="X683" i="1" s="1"/>
  <c r="W80" i="1"/>
  <c r="W269" i="1" s="1"/>
  <c r="W683" i="1" s="1"/>
  <c r="X254" i="1" l="1"/>
  <c r="W559" i="1"/>
  <c r="Q747" i="1"/>
  <c r="X724" i="1"/>
  <c r="X745" i="1"/>
  <c r="S508" i="1"/>
  <c r="R732" i="1"/>
  <c r="R734" i="1" s="1"/>
  <c r="J703" i="1"/>
  <c r="J707" i="1" s="1"/>
  <c r="J708" i="1" s="1"/>
  <c r="J719" i="1"/>
  <c r="J720" i="1" s="1"/>
  <c r="J736" i="1" s="1"/>
  <c r="N695" i="1"/>
  <c r="N714" i="1"/>
  <c r="S684" i="1"/>
  <c r="T684" i="1"/>
  <c r="R690" i="1"/>
  <c r="R715" i="1"/>
  <c r="T662" i="1"/>
  <c r="T690" i="1"/>
  <c r="S663" i="1"/>
  <c r="S691" i="1"/>
  <c r="Q661" i="1"/>
  <c r="Q686" i="1"/>
  <c r="Q681" i="1" s="1"/>
  <c r="Q688" i="1" s="1"/>
  <c r="Q693" i="1" s="1"/>
  <c r="Y660" i="1"/>
  <c r="Y685" i="1"/>
  <c r="R509" i="1"/>
  <c r="Z602" i="1"/>
  <c r="S659" i="1"/>
  <c r="AA602" i="1"/>
  <c r="T659" i="1"/>
  <c r="S588" i="1"/>
  <c r="S715" i="1" s="1"/>
  <c r="R662" i="1"/>
  <c r="W658" i="1"/>
  <c r="U599" i="1"/>
  <c r="U606" i="1" s="1"/>
  <c r="U608" i="1" s="1"/>
  <c r="U657" i="1"/>
  <c r="W600" i="1"/>
  <c r="W660" i="1"/>
  <c r="V657" i="1"/>
  <c r="X658" i="1"/>
  <c r="Z654" i="1"/>
  <c r="Z643" i="1"/>
  <c r="Y283" i="1"/>
  <c r="Y284" i="1" s="1"/>
  <c r="Y667" i="1"/>
  <c r="N512" i="1"/>
  <c r="M664" i="1"/>
  <c r="W583" i="1"/>
  <c r="W589" i="1" s="1"/>
  <c r="W716" i="1" s="1"/>
  <c r="W601" i="1"/>
  <c r="U583" i="1"/>
  <c r="V583" i="1" s="1"/>
  <c r="U465" i="1"/>
  <c r="U462" i="1" s="1"/>
  <c r="W507" i="1"/>
  <c r="W731" i="1" s="1"/>
  <c r="W581" i="1"/>
  <c r="X507" i="1"/>
  <c r="X731" i="1" s="1"/>
  <c r="X581" i="1"/>
  <c r="X587" i="1" s="1"/>
  <c r="U563" i="1"/>
  <c r="V563" i="1" s="1"/>
  <c r="U582" i="1"/>
  <c r="W508" i="1"/>
  <c r="W732" i="1" s="1"/>
  <c r="W582" i="1"/>
  <c r="T590" i="1"/>
  <c r="T648" i="1" s="1"/>
  <c r="V587" i="1"/>
  <c r="R590" i="1"/>
  <c r="M613" i="1"/>
  <c r="M615" i="1" s="1"/>
  <c r="T608" i="1"/>
  <c r="X249" i="1"/>
  <c r="W547" i="1"/>
  <c r="W548" i="1" s="1"/>
  <c r="N528" i="1"/>
  <c r="M529" i="1"/>
  <c r="Z525" i="1"/>
  <c r="P564" i="1"/>
  <c r="O568" i="1"/>
  <c r="W551" i="1"/>
  <c r="P552" i="1"/>
  <c r="O556" i="1"/>
  <c r="W537" i="1"/>
  <c r="P538" i="1"/>
  <c r="O542" i="1"/>
  <c r="T446" i="1"/>
  <c r="T449" i="1" s="1"/>
  <c r="R449" i="1"/>
  <c r="S449" i="1" s="1"/>
  <c r="T289" i="1"/>
  <c r="U445" i="1"/>
  <c r="U442" i="1" s="1"/>
  <c r="U485" i="1"/>
  <c r="V485" i="1" s="1"/>
  <c r="N409" i="1"/>
  <c r="M299" i="1"/>
  <c r="Q292" i="1"/>
  <c r="R291" i="1"/>
  <c r="R295" i="1"/>
  <c r="R744" i="1" s="1"/>
  <c r="V481" i="1"/>
  <c r="T488" i="1"/>
  <c r="V488" i="1" s="1"/>
  <c r="T466" i="1"/>
  <c r="U464" i="1" s="1"/>
  <c r="V464" i="1"/>
  <c r="V441" i="1"/>
  <c r="T448" i="1"/>
  <c r="V448" i="1" s="1"/>
  <c r="S428" i="1"/>
  <c r="O408" i="1"/>
  <c r="O611" i="1" s="1"/>
  <c r="S611" i="1" s="1"/>
  <c r="V484" i="1"/>
  <c r="T486" i="1"/>
  <c r="U484" i="1" s="1"/>
  <c r="T425" i="1"/>
  <c r="T422" i="1" s="1"/>
  <c r="T421" i="1"/>
  <c r="X457" i="1"/>
  <c r="W458" i="1"/>
  <c r="W459" i="1"/>
  <c r="W478" i="1"/>
  <c r="W479" i="1"/>
  <c r="X477" i="1"/>
  <c r="W438" i="1"/>
  <c r="X437" i="1"/>
  <c r="W439" i="1"/>
  <c r="S404" i="1"/>
  <c r="O294" i="1"/>
  <c r="S294" i="1" s="1"/>
  <c r="S482" i="1"/>
  <c r="R489" i="1"/>
  <c r="S489" i="1" s="1"/>
  <c r="R402" i="1"/>
  <c r="S402" i="1" s="1"/>
  <c r="R469" i="1"/>
  <c r="S469" i="1" s="1"/>
  <c r="S462" i="1"/>
  <c r="P424" i="1"/>
  <c r="O406" i="1"/>
  <c r="O296" i="1" s="1"/>
  <c r="O429" i="1"/>
  <c r="O409" i="1" s="1"/>
  <c r="U399" i="1"/>
  <c r="V399" i="1" s="1"/>
  <c r="V461" i="1"/>
  <c r="T468" i="1"/>
  <c r="V468" i="1" s="1"/>
  <c r="U461" i="1"/>
  <c r="V459" i="1"/>
  <c r="U481" i="1"/>
  <c r="V479" i="1"/>
  <c r="X419" i="1"/>
  <c r="Y417" i="1"/>
  <c r="Z417" i="1" s="1"/>
  <c r="X418" i="1"/>
  <c r="U441" i="1"/>
  <c r="V439" i="1"/>
  <c r="T371" i="1"/>
  <c r="U369" i="1" s="1"/>
  <c r="S310" i="1"/>
  <c r="U330" i="1"/>
  <c r="T310" i="1"/>
  <c r="R307" i="1"/>
  <c r="Q329" i="1"/>
  <c r="P311" i="1"/>
  <c r="P334" i="1"/>
  <c r="P314" i="1" s="1"/>
  <c r="U304" i="1"/>
  <c r="Y134" i="1"/>
  <c r="T367" i="1"/>
  <c r="R354" i="1"/>
  <c r="S354" i="1" s="1"/>
  <c r="R374" i="1"/>
  <c r="S374" i="1" s="1"/>
  <c r="V386" i="1"/>
  <c r="T393" i="1"/>
  <c r="V393" i="1" s="1"/>
  <c r="S387" i="1"/>
  <c r="R394" i="1"/>
  <c r="S394" i="1" s="1"/>
  <c r="U386" i="1"/>
  <c r="V384" i="1"/>
  <c r="T391" i="1"/>
  <c r="U389" i="1" s="1"/>
  <c r="V389" i="1"/>
  <c r="W383" i="1"/>
  <c r="W384" i="1"/>
  <c r="X382" i="1"/>
  <c r="U390" i="1"/>
  <c r="U387" i="1" s="1"/>
  <c r="V366" i="1"/>
  <c r="T373" i="1"/>
  <c r="V373" i="1" s="1"/>
  <c r="X362" i="1"/>
  <c r="W363" i="1"/>
  <c r="W364" i="1"/>
  <c r="U366" i="1"/>
  <c r="V364" i="1"/>
  <c r="U370" i="1"/>
  <c r="R288" i="1"/>
  <c r="R746" i="1" s="1"/>
  <c r="W343" i="1"/>
  <c r="W344" i="1"/>
  <c r="X342" i="1"/>
  <c r="T351" i="1"/>
  <c r="U349" i="1" s="1"/>
  <c r="V349" i="1"/>
  <c r="V346" i="1"/>
  <c r="T353" i="1"/>
  <c r="V353" i="1" s="1"/>
  <c r="U346" i="1"/>
  <c r="V344" i="1"/>
  <c r="U350" i="1"/>
  <c r="U347" i="1" s="1"/>
  <c r="T326" i="1"/>
  <c r="T306" i="1" s="1"/>
  <c r="V268" i="1"/>
  <c r="V560" i="1" s="1"/>
  <c r="X324" i="1"/>
  <c r="Y322" i="1"/>
  <c r="Z322" i="1" s="1"/>
  <c r="X323" i="1"/>
  <c r="W268" i="1"/>
  <c r="W560" i="1" s="1"/>
  <c r="AB215" i="1"/>
  <c r="AB281" i="1" s="1"/>
  <c r="AB643" i="1" s="1"/>
  <c r="AA281" i="1"/>
  <c r="AA216" i="1"/>
  <c r="Z282" i="1"/>
  <c r="V78" i="1"/>
  <c r="U268" i="1"/>
  <c r="U560" i="1" s="1"/>
  <c r="Z152" i="1"/>
  <c r="X150" i="1"/>
  <c r="X275" i="1" s="1"/>
  <c r="AB158" i="1"/>
  <c r="AB276" i="1" s="1"/>
  <c r="Y138" i="1"/>
  <c r="W120" i="1"/>
  <c r="W273" i="1" s="1"/>
  <c r="W682" i="1" s="1"/>
  <c r="Z144" i="1"/>
  <c r="X142" i="1"/>
  <c r="X274" i="1" s="1"/>
  <c r="X685" i="1" s="1"/>
  <c r="W78" i="1"/>
  <c r="Z139" i="1"/>
  <c r="Z135" i="1"/>
  <c r="Z134" i="1" s="1"/>
  <c r="Y131" i="1"/>
  <c r="Y127" i="1"/>
  <c r="Z107" i="1"/>
  <c r="X104" i="1"/>
  <c r="X92" i="1"/>
  <c r="Z95" i="1"/>
  <c r="Z83" i="1"/>
  <c r="Y80" i="1"/>
  <c r="Y269" i="1" s="1"/>
  <c r="Y683" i="1" s="1"/>
  <c r="K573" i="1" l="1"/>
  <c r="K574" i="1" s="1"/>
  <c r="K576" i="1" s="1"/>
  <c r="J737" i="1"/>
  <c r="U353" i="1"/>
  <c r="Y254" i="1"/>
  <c r="X559" i="1"/>
  <c r="Y724" i="1"/>
  <c r="Y745" i="1"/>
  <c r="R686" i="1"/>
  <c r="R681" i="1" s="1"/>
  <c r="R688" i="1" s="1"/>
  <c r="R693" i="1" s="1"/>
  <c r="R747" i="1"/>
  <c r="S288" i="1"/>
  <c r="R723" i="1"/>
  <c r="R725" i="1" s="1"/>
  <c r="W734" i="1"/>
  <c r="S509" i="1"/>
  <c r="S732" i="1"/>
  <c r="S734" i="1" s="1"/>
  <c r="J220" i="1"/>
  <c r="N664" i="1"/>
  <c r="N718" i="1"/>
  <c r="M695" i="1"/>
  <c r="M714" i="1"/>
  <c r="X684" i="1"/>
  <c r="V684" i="1"/>
  <c r="S662" i="1"/>
  <c r="S690" i="1"/>
  <c r="W663" i="1"/>
  <c r="W691" i="1"/>
  <c r="AB602" i="1"/>
  <c r="X659" i="1"/>
  <c r="S590" i="1"/>
  <c r="R648" i="1"/>
  <c r="S648" i="1" s="1"/>
  <c r="V659" i="1"/>
  <c r="U589" i="1"/>
  <c r="V599" i="1"/>
  <c r="U508" i="1"/>
  <c r="V608" i="1"/>
  <c r="X600" i="1"/>
  <c r="Y600" i="1" s="1"/>
  <c r="X660" i="1"/>
  <c r="V606" i="1"/>
  <c r="W599" i="1"/>
  <c r="W606" i="1" s="1"/>
  <c r="W657" i="1"/>
  <c r="Y658" i="1"/>
  <c r="AA654" i="1"/>
  <c r="AA643" i="1"/>
  <c r="Z283" i="1"/>
  <c r="Z284" i="1" s="1"/>
  <c r="Z667" i="1"/>
  <c r="S295" i="1"/>
  <c r="S744" i="1" s="1"/>
  <c r="R661" i="1"/>
  <c r="V465" i="1"/>
  <c r="W461" i="1" s="1"/>
  <c r="U466" i="1"/>
  <c r="V466" i="1" s="1"/>
  <c r="W464" i="1" s="1"/>
  <c r="X601" i="1"/>
  <c r="Y601" i="1" s="1"/>
  <c r="N299" i="1"/>
  <c r="N635" i="1" s="1"/>
  <c r="N636" i="1" s="1"/>
  <c r="N637" i="1" s="1"/>
  <c r="N626" i="1" s="1"/>
  <c r="C21" i="1" s="1"/>
  <c r="M635" i="1"/>
  <c r="M636" i="1" s="1"/>
  <c r="W563" i="1"/>
  <c r="U588" i="1"/>
  <c r="U715" i="1" s="1"/>
  <c r="V582" i="1"/>
  <c r="W588" i="1"/>
  <c r="W715" i="1" s="1"/>
  <c r="Y581" i="1"/>
  <c r="W587" i="1"/>
  <c r="O299" i="1"/>
  <c r="O635" i="1" s="1"/>
  <c r="O612" i="1"/>
  <c r="O613" i="1" s="1"/>
  <c r="O615" i="1" s="1"/>
  <c r="O516" i="1"/>
  <c r="Y507" i="1"/>
  <c r="Y731" i="1" s="1"/>
  <c r="Y770" i="1" s="1"/>
  <c r="W509" i="1"/>
  <c r="M530" i="1"/>
  <c r="M515" i="1" s="1"/>
  <c r="M514" i="1" s="1"/>
  <c r="N529" i="1"/>
  <c r="Y249" i="1"/>
  <c r="X547" i="1"/>
  <c r="X548" i="1" s="1"/>
  <c r="AA525" i="1"/>
  <c r="P553" i="1"/>
  <c r="P554" i="1" s="1"/>
  <c r="P555" i="1" s="1"/>
  <c r="X551" i="1"/>
  <c r="P565" i="1"/>
  <c r="P566" i="1" s="1"/>
  <c r="P567" i="1" s="1"/>
  <c r="P539" i="1"/>
  <c r="P540" i="1" s="1"/>
  <c r="P541" i="1" s="1"/>
  <c r="X537" i="1"/>
  <c r="U444" i="1"/>
  <c r="U446" i="1" s="1"/>
  <c r="V446" i="1" s="1"/>
  <c r="W444" i="1" s="1"/>
  <c r="Y444" i="1" s="1"/>
  <c r="V445" i="1"/>
  <c r="W445" i="1" s="1"/>
  <c r="W442" i="1" s="1"/>
  <c r="U488" i="1"/>
  <c r="W399" i="1"/>
  <c r="U482" i="1"/>
  <c r="U486" i="1"/>
  <c r="V486" i="1" s="1"/>
  <c r="W484" i="1" s="1"/>
  <c r="U371" i="1"/>
  <c r="V371" i="1" s="1"/>
  <c r="W369" i="1" s="1"/>
  <c r="Y369" i="1" s="1"/>
  <c r="T374" i="1"/>
  <c r="U421" i="1"/>
  <c r="U401" i="1" s="1"/>
  <c r="U425" i="1"/>
  <c r="U405" i="1" s="1"/>
  <c r="T402" i="1"/>
  <c r="Z419" i="1"/>
  <c r="AA417" i="1"/>
  <c r="Z418" i="1"/>
  <c r="W481" i="1"/>
  <c r="X458" i="1"/>
  <c r="Y458" i="1" s="1"/>
  <c r="X459" i="1"/>
  <c r="Y457" i="1"/>
  <c r="Z457" i="1" s="1"/>
  <c r="S408" i="1"/>
  <c r="O298" i="1"/>
  <c r="V442" i="1"/>
  <c r="Y419" i="1"/>
  <c r="T469" i="1"/>
  <c r="V462" i="1"/>
  <c r="W485" i="1"/>
  <c r="P426" i="1"/>
  <c r="P404" i="1"/>
  <c r="P294" i="1" s="1"/>
  <c r="P428" i="1"/>
  <c r="P408" i="1" s="1"/>
  <c r="V421" i="1"/>
  <c r="T401" i="1"/>
  <c r="V401" i="1" s="1"/>
  <c r="T489" i="1"/>
  <c r="Y418" i="1"/>
  <c r="U468" i="1"/>
  <c r="X438" i="1"/>
  <c r="Y438" i="1" s="1"/>
  <c r="X439" i="1"/>
  <c r="Y437" i="1"/>
  <c r="Z437" i="1" s="1"/>
  <c r="X478" i="1"/>
  <c r="Y478" i="1" s="1"/>
  <c r="X479" i="1"/>
  <c r="Y477" i="1"/>
  <c r="Z477" i="1" s="1"/>
  <c r="T405" i="1"/>
  <c r="W304" i="1"/>
  <c r="U289" i="1"/>
  <c r="V289" i="1" s="1"/>
  <c r="V304" i="1"/>
  <c r="S307" i="1"/>
  <c r="R292" i="1"/>
  <c r="S292" i="1" s="1"/>
  <c r="S654" i="1" s="1"/>
  <c r="V306" i="1"/>
  <c r="U310" i="1"/>
  <c r="Y323" i="1"/>
  <c r="Q309" i="1"/>
  <c r="Q333" i="1"/>
  <c r="Q313" i="1" s="1"/>
  <c r="Q331" i="1"/>
  <c r="U373" i="1"/>
  <c r="V387" i="1"/>
  <c r="X383" i="1"/>
  <c r="Y383" i="1" s="1"/>
  <c r="X384" i="1"/>
  <c r="Y382" i="1"/>
  <c r="Z382" i="1" s="1"/>
  <c r="U393" i="1"/>
  <c r="V390" i="1"/>
  <c r="W386" i="1" s="1"/>
  <c r="U391" i="1"/>
  <c r="V391" i="1" s="1"/>
  <c r="W389" i="1" s="1"/>
  <c r="T394" i="1"/>
  <c r="U367" i="1"/>
  <c r="X363" i="1"/>
  <c r="Y363" i="1" s="1"/>
  <c r="X364" i="1"/>
  <c r="Y362" i="1"/>
  <c r="Z362" i="1" s="1"/>
  <c r="V370" i="1"/>
  <c r="W366" i="1" s="1"/>
  <c r="V350" i="1"/>
  <c r="W350" i="1" s="1"/>
  <c r="V326" i="1"/>
  <c r="T288" i="1"/>
  <c r="V347" i="1"/>
  <c r="X343" i="1"/>
  <c r="Y343" i="1" s="1"/>
  <c r="X344" i="1"/>
  <c r="Y342" i="1"/>
  <c r="Z342" i="1" s="1"/>
  <c r="U351" i="1"/>
  <c r="V351" i="1" s="1"/>
  <c r="W349" i="1" s="1"/>
  <c r="T354" i="1"/>
  <c r="Y324" i="1"/>
  <c r="U326" i="1"/>
  <c r="U306" i="1" s="1"/>
  <c r="T327" i="1"/>
  <c r="T307" i="1" s="1"/>
  <c r="U327" i="1"/>
  <c r="AA322" i="1"/>
  <c r="Z323" i="1"/>
  <c r="Z324" i="1"/>
  <c r="AB216" i="1"/>
  <c r="AB282" i="1" s="1"/>
  <c r="AA282" i="1"/>
  <c r="Y92" i="1"/>
  <c r="Y270" i="1" s="1"/>
  <c r="X270" i="1"/>
  <c r="Y104" i="1"/>
  <c r="Y271" i="1" s="1"/>
  <c r="X271" i="1"/>
  <c r="AA152" i="1"/>
  <c r="AA150" i="1" s="1"/>
  <c r="AA275" i="1" s="1"/>
  <c r="Z150" i="1"/>
  <c r="Z275" i="1" s="1"/>
  <c r="X120" i="1"/>
  <c r="X273" i="1" s="1"/>
  <c r="X682" i="1" s="1"/>
  <c r="AA144" i="1"/>
  <c r="AA142" i="1" s="1"/>
  <c r="AA274" i="1" s="1"/>
  <c r="AA685" i="1" s="1"/>
  <c r="Z142" i="1"/>
  <c r="Z274" i="1" s="1"/>
  <c r="Z685" i="1" s="1"/>
  <c r="X78" i="1"/>
  <c r="AA139" i="1"/>
  <c r="Z138" i="1"/>
  <c r="AA135" i="1"/>
  <c r="AA134" i="1" s="1"/>
  <c r="AB134" i="1" s="1"/>
  <c r="Z131" i="1"/>
  <c r="Z130" i="1" s="1"/>
  <c r="Y120" i="1"/>
  <c r="Y273" i="1" s="1"/>
  <c r="Y682" i="1" s="1"/>
  <c r="Z127" i="1"/>
  <c r="Z126" i="1" s="1"/>
  <c r="Z104" i="1"/>
  <c r="Z271" i="1" s="1"/>
  <c r="AA107" i="1"/>
  <c r="AA104" i="1" s="1"/>
  <c r="AA271" i="1" s="1"/>
  <c r="AA95" i="1"/>
  <c r="AA92" i="1" s="1"/>
  <c r="AA270" i="1" s="1"/>
  <c r="Z92" i="1"/>
  <c r="Z270" i="1" s="1"/>
  <c r="AA83" i="1"/>
  <c r="AA80" i="1" s="1"/>
  <c r="AA269" i="1" s="1"/>
  <c r="AA683" i="1" s="1"/>
  <c r="Z80" i="1"/>
  <c r="Z269" i="1" s="1"/>
  <c r="Z683" i="1" s="1"/>
  <c r="Z254" i="1" l="1"/>
  <c r="Y559" i="1"/>
  <c r="K717" i="1"/>
  <c r="K696" i="1"/>
  <c r="K699" i="1" s="1"/>
  <c r="K618" i="1" s="1"/>
  <c r="K619" i="1" s="1"/>
  <c r="T723" i="1"/>
  <c r="T725" i="1" s="1"/>
  <c r="T746" i="1"/>
  <c r="Z724" i="1"/>
  <c r="Z745" i="1"/>
  <c r="S723" i="1"/>
  <c r="S725" i="1" s="1"/>
  <c r="S746" i="1"/>
  <c r="S747" i="1" s="1"/>
  <c r="U509" i="1"/>
  <c r="U732" i="1"/>
  <c r="U734" i="1" s="1"/>
  <c r="K644" i="1"/>
  <c r="K645" i="1" s="1"/>
  <c r="K647" i="1" s="1"/>
  <c r="K649" i="1" s="1"/>
  <c r="K655" i="1"/>
  <c r="K652" i="1" s="1"/>
  <c r="U691" i="1"/>
  <c r="U716" i="1"/>
  <c r="O695" i="1"/>
  <c r="O714" i="1"/>
  <c r="W684" i="1"/>
  <c r="U662" i="1"/>
  <c r="U690" i="1"/>
  <c r="W662" i="1"/>
  <c r="W690" i="1"/>
  <c r="S661" i="1"/>
  <c r="S686" i="1"/>
  <c r="S681" i="1" s="1"/>
  <c r="S688" i="1" s="1"/>
  <c r="S693" i="1" s="1"/>
  <c r="W659" i="1"/>
  <c r="V589" i="1"/>
  <c r="V716" i="1" s="1"/>
  <c r="U663" i="1"/>
  <c r="V508" i="1"/>
  <c r="W465" i="1"/>
  <c r="X465" i="1" s="1"/>
  <c r="Y465" i="1" s="1"/>
  <c r="Y657" i="1"/>
  <c r="X599" i="1"/>
  <c r="X606" i="1" s="1"/>
  <c r="X608" i="1" s="1"/>
  <c r="X657" i="1"/>
  <c r="AA600" i="1"/>
  <c r="AA660" i="1"/>
  <c r="Z658" i="1"/>
  <c r="AA658" i="1"/>
  <c r="Z600" i="1"/>
  <c r="Z660" i="1"/>
  <c r="AA283" i="1"/>
  <c r="AA284" i="1" s="1"/>
  <c r="AA667" i="1"/>
  <c r="AB283" i="1"/>
  <c r="AB284" i="1" s="1"/>
  <c r="AB667" i="1"/>
  <c r="U469" i="1"/>
  <c r="V469" i="1" s="1"/>
  <c r="Z583" i="1"/>
  <c r="Z589" i="1" s="1"/>
  <c r="Z716" i="1" s="1"/>
  <c r="AA601" i="1"/>
  <c r="AA583" i="1"/>
  <c r="AA589" i="1" s="1"/>
  <c r="AA716" i="1" s="1"/>
  <c r="X583" i="1"/>
  <c r="X589" i="1" s="1"/>
  <c r="X716" i="1" s="1"/>
  <c r="Z601" i="1"/>
  <c r="S298" i="1"/>
  <c r="S634" i="1" s="1"/>
  <c r="O634" i="1"/>
  <c r="O636" i="1" s="1"/>
  <c r="X508" i="1"/>
  <c r="X732" i="1" s="1"/>
  <c r="X734" i="1" s="1"/>
  <c r="X582" i="1"/>
  <c r="AA507" i="1"/>
  <c r="AA731" i="1" s="1"/>
  <c r="AA581" i="1"/>
  <c r="AA587" i="1" s="1"/>
  <c r="AA508" i="1"/>
  <c r="AA732" i="1" s="1"/>
  <c r="AA582" i="1"/>
  <c r="AA588" i="1" s="1"/>
  <c r="AA715" i="1" s="1"/>
  <c r="Y587" i="1"/>
  <c r="W590" i="1"/>
  <c r="W648" i="1" s="1"/>
  <c r="Z507" i="1"/>
  <c r="Z731" i="1" s="1"/>
  <c r="Z581" i="1"/>
  <c r="Z508" i="1"/>
  <c r="Z732" i="1" s="1"/>
  <c r="Z582" i="1"/>
  <c r="U590" i="1"/>
  <c r="V588" i="1"/>
  <c r="V715" i="1" s="1"/>
  <c r="P298" i="1"/>
  <c r="P634" i="1" s="1"/>
  <c r="P611" i="1"/>
  <c r="W608" i="1"/>
  <c r="U448" i="1"/>
  <c r="W441" i="1"/>
  <c r="W448" i="1" s="1"/>
  <c r="Y448" i="1" s="1"/>
  <c r="Z249" i="1"/>
  <c r="Y547" i="1"/>
  <c r="Y548" i="1" s="1"/>
  <c r="N530" i="1"/>
  <c r="N515" i="1" s="1"/>
  <c r="N514" i="1" s="1"/>
  <c r="O526" i="1"/>
  <c r="AB525" i="1"/>
  <c r="Q552" i="1"/>
  <c r="P556" i="1"/>
  <c r="Q564" i="1"/>
  <c r="P568" i="1"/>
  <c r="Y551" i="1"/>
  <c r="Q538" i="1"/>
  <c r="P542" i="1"/>
  <c r="Y537" i="1"/>
  <c r="U449" i="1"/>
  <c r="V449" i="1" s="1"/>
  <c r="U489" i="1"/>
  <c r="V489" i="1" s="1"/>
  <c r="W289" i="1"/>
  <c r="U422" i="1"/>
  <c r="U402" i="1" s="1"/>
  <c r="V402" i="1" s="1"/>
  <c r="V425" i="1"/>
  <c r="W421" i="1" s="1"/>
  <c r="V482" i="1"/>
  <c r="W446" i="1"/>
  <c r="X444" i="1" s="1"/>
  <c r="X485" i="1"/>
  <c r="Y485" i="1" s="1"/>
  <c r="X445" i="1"/>
  <c r="Y445" i="1" s="1"/>
  <c r="T291" i="1"/>
  <c r="V291" i="1" s="1"/>
  <c r="V405" i="1"/>
  <c r="T292" i="1"/>
  <c r="T295" i="1"/>
  <c r="T744" i="1" s="1"/>
  <c r="U295" i="1"/>
  <c r="U744" i="1" s="1"/>
  <c r="P406" i="1"/>
  <c r="P296" i="1" s="1"/>
  <c r="Q424" i="1"/>
  <c r="P429" i="1"/>
  <c r="P409" i="1" s="1"/>
  <c r="Z459" i="1"/>
  <c r="AA457" i="1"/>
  <c r="Z458" i="1"/>
  <c r="U291" i="1"/>
  <c r="AA437" i="1"/>
  <c r="Z438" i="1"/>
  <c r="Z439" i="1"/>
  <c r="X399" i="1"/>
  <c r="Y399" i="1" s="1"/>
  <c r="Y464" i="1"/>
  <c r="Y459" i="1"/>
  <c r="W486" i="1"/>
  <c r="X484" i="1" s="1"/>
  <c r="Y484" i="1"/>
  <c r="AA418" i="1"/>
  <c r="AA419" i="1"/>
  <c r="AB417" i="1"/>
  <c r="AA477" i="1"/>
  <c r="Z478" i="1"/>
  <c r="Z479" i="1"/>
  <c r="Y439" i="1"/>
  <c r="X441" i="1"/>
  <c r="Y461" i="1"/>
  <c r="W468" i="1"/>
  <c r="Y468" i="1" s="1"/>
  <c r="Y479" i="1"/>
  <c r="X481" i="1"/>
  <c r="W488" i="1"/>
  <c r="Y488" i="1" s="1"/>
  <c r="Y481" i="1"/>
  <c r="W482" i="1"/>
  <c r="U307" i="1"/>
  <c r="V307" i="1" s="1"/>
  <c r="V310" i="1"/>
  <c r="X304" i="1"/>
  <c r="Q311" i="1"/>
  <c r="R329" i="1"/>
  <c r="Q334" i="1"/>
  <c r="Q314" i="1" s="1"/>
  <c r="W346" i="1"/>
  <c r="W353" i="1" s="1"/>
  <c r="Y353" i="1" s="1"/>
  <c r="W393" i="1"/>
  <c r="Y393" i="1" s="1"/>
  <c r="Y386" i="1"/>
  <c r="Y384" i="1"/>
  <c r="U394" i="1"/>
  <c r="V394" i="1" s="1"/>
  <c r="Y389" i="1"/>
  <c r="W390" i="1"/>
  <c r="W391" i="1" s="1"/>
  <c r="X389" i="1" s="1"/>
  <c r="AA382" i="1"/>
  <c r="Z383" i="1"/>
  <c r="Z384" i="1"/>
  <c r="W373" i="1"/>
  <c r="Y373" i="1" s="1"/>
  <c r="Y366" i="1"/>
  <c r="AA362" i="1"/>
  <c r="Z364" i="1"/>
  <c r="Z363" i="1"/>
  <c r="Y364" i="1"/>
  <c r="W370" i="1"/>
  <c r="X366" i="1" s="1"/>
  <c r="U374" i="1"/>
  <c r="V374" i="1" s="1"/>
  <c r="V367" i="1"/>
  <c r="W351" i="1"/>
  <c r="X349" i="1" s="1"/>
  <c r="Y349" i="1"/>
  <c r="W347" i="1"/>
  <c r="Y344" i="1"/>
  <c r="X346" i="1"/>
  <c r="X350" i="1"/>
  <c r="Y350" i="1" s="1"/>
  <c r="AA342" i="1"/>
  <c r="Z344" i="1"/>
  <c r="Z343" i="1"/>
  <c r="U354" i="1"/>
  <c r="V354" i="1" s="1"/>
  <c r="AA323" i="1"/>
  <c r="AA324" i="1"/>
  <c r="AB322" i="1"/>
  <c r="Y78" i="1"/>
  <c r="AB152" i="1"/>
  <c r="AB150" i="1" s="1"/>
  <c r="AB275" i="1" s="1"/>
  <c r="Y268" i="1"/>
  <c r="Y560" i="1" s="1"/>
  <c r="AA268" i="1"/>
  <c r="Z268" i="1"/>
  <c r="X268" i="1"/>
  <c r="X560" i="1" s="1"/>
  <c r="AB144" i="1"/>
  <c r="AB142" i="1" s="1"/>
  <c r="AB274" i="1" s="1"/>
  <c r="AB92" i="1"/>
  <c r="AB270" i="1" s="1"/>
  <c r="AB80" i="1"/>
  <c r="AB269" i="1" s="1"/>
  <c r="AB683" i="1" s="1"/>
  <c r="Z78" i="1"/>
  <c r="AA78" i="1"/>
  <c r="AB139" i="1"/>
  <c r="AA138" i="1"/>
  <c r="AB138" i="1" s="1"/>
  <c r="AB135" i="1"/>
  <c r="AA131" i="1"/>
  <c r="AA130" i="1" s="1"/>
  <c r="AB130" i="1" s="1"/>
  <c r="AA127" i="1"/>
  <c r="AA126" i="1" s="1"/>
  <c r="AB126" i="1" s="1"/>
  <c r="AB104" i="1"/>
  <c r="AB271" i="1" s="1"/>
  <c r="K620" i="1" l="1"/>
  <c r="K622" i="1" s="1"/>
  <c r="K701" i="1" s="1"/>
  <c r="K703" i="1" s="1"/>
  <c r="K707" i="1" s="1"/>
  <c r="K708" i="1" s="1"/>
  <c r="T747" i="1"/>
  <c r="S771" i="1"/>
  <c r="AA254" i="1"/>
  <c r="Z559" i="1"/>
  <c r="Z560" i="1" s="1"/>
  <c r="AB724" i="1"/>
  <c r="AB745" i="1"/>
  <c r="AA724" i="1"/>
  <c r="AA745" i="1"/>
  <c r="AA734" i="1"/>
  <c r="V509" i="1"/>
  <c r="V732" i="1"/>
  <c r="V734" i="1" s="1"/>
  <c r="Z734" i="1"/>
  <c r="K671" i="1"/>
  <c r="K668" i="1"/>
  <c r="K670" i="1" s="1"/>
  <c r="Y684" i="1"/>
  <c r="AA684" i="1"/>
  <c r="V663" i="1"/>
  <c r="V691" i="1"/>
  <c r="V662" i="1"/>
  <c r="V690" i="1"/>
  <c r="Z663" i="1"/>
  <c r="Z691" i="1"/>
  <c r="Y589" i="1"/>
  <c r="Y716" i="1" s="1"/>
  <c r="X691" i="1"/>
  <c r="AA662" i="1"/>
  <c r="AA690" i="1"/>
  <c r="AA663" i="1"/>
  <c r="AA691" i="1"/>
  <c r="U661" i="1"/>
  <c r="U686" i="1"/>
  <c r="U681" i="1" s="1"/>
  <c r="U688" i="1" s="1"/>
  <c r="U693" i="1" s="1"/>
  <c r="AB660" i="1"/>
  <c r="AB685" i="1"/>
  <c r="T661" i="1"/>
  <c r="T686" i="1"/>
  <c r="T681" i="1" s="1"/>
  <c r="T688" i="1" s="1"/>
  <c r="T693" i="1" s="1"/>
  <c r="Y659" i="1"/>
  <c r="V590" i="1"/>
  <c r="U648" i="1"/>
  <c r="V648" i="1" s="1"/>
  <c r="X663" i="1"/>
  <c r="AA659" i="1"/>
  <c r="W462" i="1"/>
  <c r="V422" i="1"/>
  <c r="X461" i="1"/>
  <c r="W466" i="1"/>
  <c r="X464" i="1" s="1"/>
  <c r="Y606" i="1"/>
  <c r="AB600" i="1"/>
  <c r="Y608" i="1"/>
  <c r="Y599" i="1"/>
  <c r="AB601" i="1"/>
  <c r="AB658" i="1"/>
  <c r="Y583" i="1"/>
  <c r="AB583" i="1"/>
  <c r="AB589" i="1"/>
  <c r="AB716" i="1" s="1"/>
  <c r="X563" i="1"/>
  <c r="Y563" i="1" s="1"/>
  <c r="Z563" i="1" s="1"/>
  <c r="AA509" i="1"/>
  <c r="AB508" i="1"/>
  <c r="AB732" i="1" s="1"/>
  <c r="AB581" i="1"/>
  <c r="Z587" i="1"/>
  <c r="AA590" i="1"/>
  <c r="AA648" i="1" s="1"/>
  <c r="AB582" i="1"/>
  <c r="Z588" i="1"/>
  <c r="X588" i="1"/>
  <c r="X715" i="1" s="1"/>
  <c r="Y582" i="1"/>
  <c r="P299" i="1"/>
  <c r="P635" i="1" s="1"/>
  <c r="P636" i="1" s="1"/>
  <c r="P612" i="1"/>
  <c r="P613" i="1" s="1"/>
  <c r="P615" i="1" s="1"/>
  <c r="W425" i="1"/>
  <c r="X425" i="1" s="1"/>
  <c r="X405" i="1" s="1"/>
  <c r="Y441" i="1"/>
  <c r="X462" i="1"/>
  <c r="Y462" i="1" s="1"/>
  <c r="P516" i="1"/>
  <c r="Y508" i="1"/>
  <c r="X509" i="1"/>
  <c r="AB507" i="1"/>
  <c r="AB731" i="1" s="1"/>
  <c r="AB770" i="1" s="1"/>
  <c r="Z509" i="1"/>
  <c r="AA249" i="1"/>
  <c r="Z547" i="1"/>
  <c r="Z548" i="1" s="1"/>
  <c r="O511" i="1"/>
  <c r="O697" i="1" s="1"/>
  <c r="O527" i="1"/>
  <c r="Z551" i="1"/>
  <c r="Q565" i="1"/>
  <c r="Q566" i="1" s="1"/>
  <c r="Q567" i="1" s="1"/>
  <c r="Q553" i="1"/>
  <c r="Q554" i="1" s="1"/>
  <c r="Q555" i="1" s="1"/>
  <c r="Q539" i="1"/>
  <c r="Q540" i="1" s="1"/>
  <c r="Q541" i="1" s="1"/>
  <c r="Z537" i="1"/>
  <c r="X482" i="1"/>
  <c r="Y482" i="1" s="1"/>
  <c r="X486" i="1"/>
  <c r="Y486" i="1" s="1"/>
  <c r="Z484" i="1" s="1"/>
  <c r="AB484" i="1" s="1"/>
  <c r="W449" i="1"/>
  <c r="X488" i="1"/>
  <c r="X442" i="1"/>
  <c r="Y442" i="1" s="1"/>
  <c r="X446" i="1"/>
  <c r="Y446" i="1" s="1"/>
  <c r="Z444" i="1" s="1"/>
  <c r="V295" i="1"/>
  <c r="V744" i="1" s="1"/>
  <c r="W489" i="1"/>
  <c r="Z399" i="1"/>
  <c r="X448" i="1"/>
  <c r="U292" i="1"/>
  <c r="V292" i="1" s="1"/>
  <c r="V654" i="1" s="1"/>
  <c r="Y421" i="1"/>
  <c r="W401" i="1"/>
  <c r="Y401" i="1" s="1"/>
  <c r="Z445" i="1"/>
  <c r="Z442" i="1" s="1"/>
  <c r="Z465" i="1"/>
  <c r="Z462" i="1" s="1"/>
  <c r="Z485" i="1"/>
  <c r="AA478" i="1"/>
  <c r="AB478" i="1" s="1"/>
  <c r="AB477" i="1"/>
  <c r="AA479" i="1"/>
  <c r="AA438" i="1"/>
  <c r="AB438" i="1" s="1"/>
  <c r="AA439" i="1"/>
  <c r="AB437" i="1"/>
  <c r="AB457" i="1"/>
  <c r="AA458" i="1"/>
  <c r="AB458" i="1" s="1"/>
  <c r="AA459" i="1"/>
  <c r="Z461" i="1"/>
  <c r="Z481" i="1"/>
  <c r="AB419" i="1"/>
  <c r="Z441" i="1"/>
  <c r="AB418" i="1"/>
  <c r="Q426" i="1"/>
  <c r="Q404" i="1"/>
  <c r="Q294" i="1" s="1"/>
  <c r="Q428" i="1"/>
  <c r="Q408" i="1" s="1"/>
  <c r="Z304" i="1"/>
  <c r="X289" i="1"/>
  <c r="Y289" i="1" s="1"/>
  <c r="Y304" i="1"/>
  <c r="Y346" i="1"/>
  <c r="R333" i="1"/>
  <c r="R313" i="1" s="1"/>
  <c r="R309" i="1"/>
  <c r="R331" i="1"/>
  <c r="AB323" i="1"/>
  <c r="X370" i="1"/>
  <c r="X367" i="1" s="1"/>
  <c r="X390" i="1"/>
  <c r="X391" i="1" s="1"/>
  <c r="Y391" i="1" s="1"/>
  <c r="Z389" i="1" s="1"/>
  <c r="AB389" i="1" s="1"/>
  <c r="X386" i="1"/>
  <c r="X393" i="1" s="1"/>
  <c r="AA384" i="1"/>
  <c r="AA383" i="1"/>
  <c r="AB383" i="1" s="1"/>
  <c r="AB382" i="1"/>
  <c r="W387" i="1"/>
  <c r="W394" i="1" s="1"/>
  <c r="W371" i="1"/>
  <c r="X369" i="1" s="1"/>
  <c r="W367" i="1"/>
  <c r="AA363" i="1"/>
  <c r="AB363" i="1" s="1"/>
  <c r="AA364" i="1"/>
  <c r="AB362" i="1"/>
  <c r="W354" i="1"/>
  <c r="X353" i="1"/>
  <c r="U288" i="1"/>
  <c r="U746" i="1" s="1"/>
  <c r="U747" i="1" s="1"/>
  <c r="W288" i="1"/>
  <c r="Z350" i="1"/>
  <c r="AA343" i="1"/>
  <c r="AB343" i="1" s="1"/>
  <c r="AB342" i="1"/>
  <c r="AA344" i="1"/>
  <c r="Z346" i="1"/>
  <c r="X347" i="1"/>
  <c r="X351" i="1"/>
  <c r="Y351" i="1" s="1"/>
  <c r="Z349" i="1" s="1"/>
  <c r="AB324" i="1"/>
  <c r="V327" i="1"/>
  <c r="V330" i="1"/>
  <c r="W330" i="1" s="1"/>
  <c r="AB268" i="1"/>
  <c r="Z120" i="1"/>
  <c r="Z273" i="1" s="1"/>
  <c r="Z682" i="1" s="1"/>
  <c r="AB78" i="1"/>
  <c r="AA120" i="1"/>
  <c r="AA273" i="1" s="1"/>
  <c r="AA682" i="1" s="1"/>
  <c r="AB131" i="1"/>
  <c r="AB127" i="1"/>
  <c r="K741" i="1" l="1"/>
  <c r="K749" i="1" s="1"/>
  <c r="K758" i="1" s="1"/>
  <c r="K719" i="1"/>
  <c r="K720" i="1" s="1"/>
  <c r="K736" i="1" s="1"/>
  <c r="K737" i="1" s="1"/>
  <c r="K220" i="1" s="1"/>
  <c r="AB254" i="1"/>
  <c r="AB559" i="1" s="1"/>
  <c r="AB560" i="1" s="1"/>
  <c r="AA559" i="1"/>
  <c r="AA560" i="1" s="1"/>
  <c r="W723" i="1"/>
  <c r="W725" i="1" s="1"/>
  <c r="W746" i="1"/>
  <c r="V288" i="1"/>
  <c r="U723" i="1"/>
  <c r="U725" i="1" s="1"/>
  <c r="AB734" i="1"/>
  <c r="Y509" i="1"/>
  <c r="Y732" i="1"/>
  <c r="Y734" i="1" s="1"/>
  <c r="K672" i="1"/>
  <c r="K673" i="1"/>
  <c r="L665" i="1" s="1"/>
  <c r="L656" i="1" s="1"/>
  <c r="P695" i="1"/>
  <c r="P714" i="1"/>
  <c r="Z690" i="1"/>
  <c r="Z715" i="1"/>
  <c r="Z684" i="1"/>
  <c r="X662" i="1"/>
  <c r="X690" i="1"/>
  <c r="AB663" i="1"/>
  <c r="AB691" i="1"/>
  <c r="Y663" i="1"/>
  <c r="Y691" i="1"/>
  <c r="V661" i="1"/>
  <c r="V686" i="1"/>
  <c r="V681" i="1" s="1"/>
  <c r="V688" i="1" s="1"/>
  <c r="V693" i="1" s="1"/>
  <c r="AB588" i="1"/>
  <c r="AB715" i="1" s="1"/>
  <c r="Z662" i="1"/>
  <c r="Z659" i="1"/>
  <c r="X468" i="1"/>
  <c r="W469" i="1"/>
  <c r="X466" i="1"/>
  <c r="Y466" i="1" s="1"/>
  <c r="Z464" i="1" s="1"/>
  <c r="AB464" i="1" s="1"/>
  <c r="AB509" i="1"/>
  <c r="Z599" i="1"/>
  <c r="Z606" i="1" s="1"/>
  <c r="Z657" i="1"/>
  <c r="AA599" i="1"/>
  <c r="AA606" i="1" s="1"/>
  <c r="AA608" i="1" s="1"/>
  <c r="AA657" i="1"/>
  <c r="W405" i="1"/>
  <c r="Y405" i="1" s="1"/>
  <c r="X590" i="1"/>
  <c r="Y588" i="1"/>
  <c r="Y715" i="1" s="1"/>
  <c r="Z590" i="1"/>
  <c r="AB587" i="1"/>
  <c r="X421" i="1"/>
  <c r="X401" i="1" s="1"/>
  <c r="X422" i="1"/>
  <c r="Y422" i="1" s="1"/>
  <c r="Q298" i="1"/>
  <c r="Q634" i="1" s="1"/>
  <c r="Q611" i="1"/>
  <c r="W422" i="1"/>
  <c r="W402" i="1" s="1"/>
  <c r="Y425" i="1"/>
  <c r="Z421" i="1" s="1"/>
  <c r="W374" i="1"/>
  <c r="O528" i="1"/>
  <c r="O529" i="1" s="1"/>
  <c r="O512" i="1"/>
  <c r="AB249" i="1"/>
  <c r="AB547" i="1" s="1"/>
  <c r="AB548" i="1" s="1"/>
  <c r="AA547" i="1"/>
  <c r="AA548" i="1" s="1"/>
  <c r="R552" i="1"/>
  <c r="Q556" i="1"/>
  <c r="R564" i="1"/>
  <c r="Q568" i="1"/>
  <c r="AA563" i="1"/>
  <c r="AA551" i="1"/>
  <c r="R538" i="1"/>
  <c r="Q542" i="1"/>
  <c r="AA537" i="1"/>
  <c r="X489" i="1"/>
  <c r="Y489" i="1" s="1"/>
  <c r="Z486" i="1"/>
  <c r="AA484" i="1" s="1"/>
  <c r="X449" i="1"/>
  <c r="Y449" i="1" s="1"/>
  <c r="Y370" i="1"/>
  <c r="Z366" i="1" s="1"/>
  <c r="AB366" i="1" s="1"/>
  <c r="AA465" i="1"/>
  <c r="AB465" i="1" s="1"/>
  <c r="Z289" i="1"/>
  <c r="X387" i="1"/>
  <c r="X394" i="1" s="1"/>
  <c r="Y394" i="1" s="1"/>
  <c r="AB479" i="1"/>
  <c r="AA481" i="1"/>
  <c r="Z448" i="1"/>
  <c r="AB448" i="1" s="1"/>
  <c r="AB441" i="1"/>
  <c r="Z482" i="1"/>
  <c r="Z488" i="1"/>
  <c r="AB488" i="1" s="1"/>
  <c r="AB481" i="1"/>
  <c r="AB439" i="1"/>
  <c r="AA441" i="1"/>
  <c r="R424" i="1"/>
  <c r="Q406" i="1"/>
  <c r="Q296" i="1" s="1"/>
  <c r="Q429" i="1"/>
  <c r="Q409" i="1" s="1"/>
  <c r="AA461" i="1"/>
  <c r="AB459" i="1"/>
  <c r="Z466" i="1"/>
  <c r="AA464" i="1" s="1"/>
  <c r="AA399" i="1"/>
  <c r="AB399" i="1" s="1"/>
  <c r="Z446" i="1"/>
  <c r="AA444" i="1" s="1"/>
  <c r="AB444" i="1"/>
  <c r="Z468" i="1"/>
  <c r="AB468" i="1" s="1"/>
  <c r="AB461" i="1"/>
  <c r="AA485" i="1"/>
  <c r="AA482" i="1" s="1"/>
  <c r="AA445" i="1"/>
  <c r="AB445" i="1" s="1"/>
  <c r="X371" i="1"/>
  <c r="Y371" i="1" s="1"/>
  <c r="Z369" i="1" s="1"/>
  <c r="AA304" i="1"/>
  <c r="X330" i="1"/>
  <c r="X310" i="1" s="1"/>
  <c r="X295" i="1" s="1"/>
  <c r="X744" i="1" s="1"/>
  <c r="W310" i="1"/>
  <c r="S331" i="1"/>
  <c r="T329" i="1" s="1"/>
  <c r="R311" i="1"/>
  <c r="R334" i="1"/>
  <c r="AA350" i="1"/>
  <c r="AB350" i="1" s="1"/>
  <c r="Y390" i="1"/>
  <c r="Z386" i="1" s="1"/>
  <c r="AB386" i="1" s="1"/>
  <c r="X373" i="1"/>
  <c r="AB384" i="1"/>
  <c r="Y367" i="1"/>
  <c r="AB364" i="1"/>
  <c r="Z347" i="1"/>
  <c r="X288" i="1"/>
  <c r="X746" i="1" s="1"/>
  <c r="X354" i="1"/>
  <c r="Y354" i="1" s="1"/>
  <c r="Y347" i="1"/>
  <c r="Z353" i="1"/>
  <c r="AB353" i="1" s="1"/>
  <c r="AB346" i="1"/>
  <c r="Z351" i="1"/>
  <c r="AA349" i="1" s="1"/>
  <c r="AB349" i="1"/>
  <c r="AA346" i="1"/>
  <c r="AB344" i="1"/>
  <c r="W327" i="1"/>
  <c r="W307" i="1" s="1"/>
  <c r="W326" i="1"/>
  <c r="W306" i="1" s="1"/>
  <c r="AB120" i="1"/>
  <c r="AB273" i="1" s="1"/>
  <c r="AB682" i="1" s="1"/>
  <c r="L573" i="1" l="1"/>
  <c r="L574" i="1" s="1"/>
  <c r="X747" i="1"/>
  <c r="V723" i="1"/>
  <c r="V725" i="1" s="1"/>
  <c r="V746" i="1"/>
  <c r="V747" i="1" s="1"/>
  <c r="Y288" i="1"/>
  <c r="X723" i="1"/>
  <c r="X725" i="1" s="1"/>
  <c r="O664" i="1"/>
  <c r="O718" i="1"/>
  <c r="AB684" i="1"/>
  <c r="AB662" i="1"/>
  <c r="AB690" i="1"/>
  <c r="Y662" i="1"/>
  <c r="Y690" i="1"/>
  <c r="X661" i="1"/>
  <c r="X686" i="1"/>
  <c r="X681" i="1" s="1"/>
  <c r="X688" i="1" s="1"/>
  <c r="X693" i="1" s="1"/>
  <c r="AB659" i="1"/>
  <c r="AB590" i="1"/>
  <c r="Z648" i="1"/>
  <c r="AB648" i="1" s="1"/>
  <c r="Y590" i="1"/>
  <c r="X648" i="1"/>
  <c r="X469" i="1"/>
  <c r="Y469" i="1" s="1"/>
  <c r="AB657" i="1"/>
  <c r="AB599" i="1"/>
  <c r="Z425" i="1"/>
  <c r="Z422" i="1" s="1"/>
  <c r="Z402" i="1" s="1"/>
  <c r="X402" i="1"/>
  <c r="Y402" i="1" s="1"/>
  <c r="Y387" i="1"/>
  <c r="Q299" i="1"/>
  <c r="Q635" i="1" s="1"/>
  <c r="Q636" i="1" s="1"/>
  <c r="Q612" i="1"/>
  <c r="Q613" i="1" s="1"/>
  <c r="Q615" i="1" s="1"/>
  <c r="Z489" i="1"/>
  <c r="Q516" i="1"/>
  <c r="Z608" i="1"/>
  <c r="AB608" i="1" s="1"/>
  <c r="AB606" i="1"/>
  <c r="Z370" i="1"/>
  <c r="AA370" i="1" s="1"/>
  <c r="O530" i="1"/>
  <c r="O515" i="1" s="1"/>
  <c r="O514" i="1" s="1"/>
  <c r="P526" i="1"/>
  <c r="AB563" i="1"/>
  <c r="AB551" i="1"/>
  <c r="R565" i="1"/>
  <c r="R566" i="1" s="1"/>
  <c r="S564" i="1"/>
  <c r="S565" i="1" s="1"/>
  <c r="R553" i="1"/>
  <c r="R554" i="1" s="1"/>
  <c r="S552" i="1"/>
  <c r="S553" i="1" s="1"/>
  <c r="AB537" i="1"/>
  <c r="R539" i="1"/>
  <c r="R540" i="1" s="1"/>
  <c r="S538" i="1"/>
  <c r="S539" i="1" s="1"/>
  <c r="Z373" i="1"/>
  <c r="AB373" i="1" s="1"/>
  <c r="Z449" i="1"/>
  <c r="AA466" i="1"/>
  <c r="AB466" i="1" s="1"/>
  <c r="AA488" i="1"/>
  <c r="AA462" i="1"/>
  <c r="W292" i="1"/>
  <c r="AA446" i="1"/>
  <c r="AB446" i="1" s="1"/>
  <c r="AB369" i="1"/>
  <c r="X374" i="1"/>
  <c r="Y374" i="1" s="1"/>
  <c r="AA351" i="1"/>
  <c r="AB351" i="1" s="1"/>
  <c r="AA289" i="1"/>
  <c r="AB289" i="1" s="1"/>
  <c r="AB482" i="1"/>
  <c r="AA486" i="1"/>
  <c r="AB486" i="1" s="1"/>
  <c r="AB485" i="1"/>
  <c r="AA448" i="1"/>
  <c r="AB421" i="1"/>
  <c r="Z401" i="1"/>
  <c r="AB401" i="1" s="1"/>
  <c r="AA468" i="1"/>
  <c r="R426" i="1"/>
  <c r="R404" i="1"/>
  <c r="R294" i="1" s="1"/>
  <c r="R428" i="1"/>
  <c r="R408" i="1" s="1"/>
  <c r="AA442" i="1"/>
  <c r="Z469" i="1"/>
  <c r="AB304" i="1"/>
  <c r="Y306" i="1"/>
  <c r="W291" i="1"/>
  <c r="Y291" i="1" s="1"/>
  <c r="Z393" i="1"/>
  <c r="AB393" i="1" s="1"/>
  <c r="S334" i="1"/>
  <c r="R314" i="1"/>
  <c r="AA347" i="1"/>
  <c r="Z390" i="1"/>
  <c r="AA390" i="1" s="1"/>
  <c r="S311" i="1"/>
  <c r="Y310" i="1"/>
  <c r="W295" i="1"/>
  <c r="W744" i="1" s="1"/>
  <c r="T309" i="1"/>
  <c r="V329" i="1"/>
  <c r="T333" i="1"/>
  <c r="T331" i="1"/>
  <c r="Y326" i="1"/>
  <c r="AA353" i="1"/>
  <c r="Z288" i="1"/>
  <c r="Z354" i="1"/>
  <c r="X326" i="1"/>
  <c r="X306" i="1" s="1"/>
  <c r="X291" i="1" s="1"/>
  <c r="V771" i="1" l="1"/>
  <c r="L576" i="1"/>
  <c r="L644" i="1" s="1"/>
  <c r="L645" i="1" s="1"/>
  <c r="L647" i="1" s="1"/>
  <c r="Y723" i="1"/>
  <c r="Y725" i="1" s="1"/>
  <c r="Y746" i="1"/>
  <c r="Z723" i="1"/>
  <c r="Z725" i="1" s="1"/>
  <c r="Z746" i="1"/>
  <c r="W686" i="1"/>
  <c r="W681" i="1" s="1"/>
  <c r="W688" i="1" s="1"/>
  <c r="W693" i="1" s="1"/>
  <c r="W747" i="1"/>
  <c r="Q695" i="1"/>
  <c r="Q714" i="1"/>
  <c r="AA425" i="1"/>
  <c r="AA405" i="1" s="1"/>
  <c r="AA421" i="1"/>
  <c r="AA401" i="1" s="1"/>
  <c r="Y295" i="1"/>
  <c r="Y744" i="1" s="1"/>
  <c r="W661" i="1"/>
  <c r="Y648" i="1"/>
  <c r="Z405" i="1"/>
  <c r="Z367" i="1"/>
  <c r="R298" i="1"/>
  <c r="R634" i="1" s="1"/>
  <c r="R611" i="1"/>
  <c r="AB370" i="1"/>
  <c r="AA366" i="1"/>
  <c r="AA367" i="1"/>
  <c r="AB367" i="1" s="1"/>
  <c r="Z371" i="1"/>
  <c r="AA369" i="1" s="1"/>
  <c r="AA371" i="1" s="1"/>
  <c r="AB371" i="1" s="1"/>
  <c r="P511" i="1"/>
  <c r="P697" i="1" s="1"/>
  <c r="P527" i="1"/>
  <c r="S566" i="1"/>
  <c r="R567" i="1"/>
  <c r="S554" i="1"/>
  <c r="R555" i="1"/>
  <c r="S540" i="1"/>
  <c r="R541" i="1"/>
  <c r="AA469" i="1"/>
  <c r="AB469" i="1" s="1"/>
  <c r="AB462" i="1"/>
  <c r="AA354" i="1"/>
  <c r="AB354" i="1" s="1"/>
  <c r="S426" i="1"/>
  <c r="T424" i="1" s="1"/>
  <c r="R406" i="1"/>
  <c r="R429" i="1"/>
  <c r="AA449" i="1"/>
  <c r="AB449" i="1" s="1"/>
  <c r="AB442" i="1"/>
  <c r="AA489" i="1"/>
  <c r="AB489" i="1" s="1"/>
  <c r="AB347" i="1"/>
  <c r="AB390" i="1"/>
  <c r="Z391" i="1"/>
  <c r="AA389" i="1" s="1"/>
  <c r="AA391" i="1" s="1"/>
  <c r="AB391" i="1" s="1"/>
  <c r="T311" i="1"/>
  <c r="U329" i="1"/>
  <c r="T334" i="1"/>
  <c r="T314" i="1" s="1"/>
  <c r="V309" i="1"/>
  <c r="Z387" i="1"/>
  <c r="V333" i="1"/>
  <c r="T313" i="1"/>
  <c r="AA387" i="1"/>
  <c r="AB387" i="1" s="1"/>
  <c r="AA386" i="1"/>
  <c r="S314" i="1"/>
  <c r="X327" i="1"/>
  <c r="X307" i="1" s="1"/>
  <c r="Y747" i="1" l="1"/>
  <c r="Y771" i="1"/>
  <c r="L717" i="1"/>
  <c r="L696" i="1"/>
  <c r="L699" i="1" s="1"/>
  <c r="L618" i="1" s="1"/>
  <c r="L619" i="1" s="1"/>
  <c r="L655" i="1"/>
  <c r="L652" i="1" s="1"/>
  <c r="L668" i="1" s="1"/>
  <c r="L670" i="1" s="1"/>
  <c r="L649" i="1"/>
  <c r="Y661" i="1"/>
  <c r="Y686" i="1"/>
  <c r="Y681" i="1" s="1"/>
  <c r="Y688" i="1" s="1"/>
  <c r="Y693" i="1" s="1"/>
  <c r="AB425" i="1"/>
  <c r="AA422" i="1"/>
  <c r="AA402" i="1" s="1"/>
  <c r="AB402" i="1" s="1"/>
  <c r="AB405" i="1"/>
  <c r="AA373" i="1"/>
  <c r="Z374" i="1"/>
  <c r="AA374" i="1"/>
  <c r="AB374" i="1" s="1"/>
  <c r="P528" i="1"/>
  <c r="P529" i="1" s="1"/>
  <c r="P512" i="1"/>
  <c r="S555" i="1"/>
  <c r="R556" i="1"/>
  <c r="S567" i="1"/>
  <c r="R568" i="1"/>
  <c r="S541" i="1"/>
  <c r="R542" i="1"/>
  <c r="AA393" i="1"/>
  <c r="S429" i="1"/>
  <c r="R409" i="1"/>
  <c r="R612" i="1" s="1"/>
  <c r="S612" i="1" s="1"/>
  <c r="S613" i="1" s="1"/>
  <c r="S615" i="1" s="1"/>
  <c r="S406" i="1"/>
  <c r="R296" i="1"/>
  <c r="S296" i="1" s="1"/>
  <c r="T426" i="1"/>
  <c r="V424" i="1"/>
  <c r="T404" i="1"/>
  <c r="T428" i="1"/>
  <c r="AA394" i="1"/>
  <c r="AB394" i="1" s="1"/>
  <c r="Z394" i="1"/>
  <c r="X292" i="1"/>
  <c r="Y292" i="1" s="1"/>
  <c r="Y654" i="1" s="1"/>
  <c r="Y307" i="1"/>
  <c r="V313" i="1"/>
  <c r="U333" i="1"/>
  <c r="U313" i="1" s="1"/>
  <c r="U309" i="1"/>
  <c r="U331" i="1"/>
  <c r="AA288" i="1"/>
  <c r="AA746" i="1" s="1"/>
  <c r="L620" i="1" l="1"/>
  <c r="L622" i="1" s="1"/>
  <c r="L701" i="1" s="1"/>
  <c r="L671" i="1"/>
  <c r="L673" i="1" s="1"/>
  <c r="M665" i="1" s="1"/>
  <c r="M656" i="1" s="1"/>
  <c r="AB288" i="1"/>
  <c r="AA723" i="1"/>
  <c r="AA725" i="1" s="1"/>
  <c r="P664" i="1"/>
  <c r="P718" i="1"/>
  <c r="S695" i="1"/>
  <c r="S714" i="1"/>
  <c r="AB422" i="1"/>
  <c r="R613" i="1"/>
  <c r="R615" i="1" s="1"/>
  <c r="R516" i="1"/>
  <c r="P530" i="1"/>
  <c r="P515" i="1" s="1"/>
  <c r="P514" i="1" s="1"/>
  <c r="Q526" i="1"/>
  <c r="T564" i="1"/>
  <c r="S568" i="1"/>
  <c r="T552" i="1"/>
  <c r="S556" i="1"/>
  <c r="T538" i="1"/>
  <c r="S542" i="1"/>
  <c r="V428" i="1"/>
  <c r="T408" i="1"/>
  <c r="T611" i="1" s="1"/>
  <c r="V611" i="1" s="1"/>
  <c r="S409" i="1"/>
  <c r="R299" i="1"/>
  <c r="V404" i="1"/>
  <c r="T294" i="1"/>
  <c r="V294" i="1" s="1"/>
  <c r="U424" i="1"/>
  <c r="T406" i="1"/>
  <c r="T296" i="1" s="1"/>
  <c r="T429" i="1"/>
  <c r="T409" i="1" s="1"/>
  <c r="U311" i="1"/>
  <c r="V331" i="1"/>
  <c r="W329" i="1" s="1"/>
  <c r="U334" i="1"/>
  <c r="Y327" i="1"/>
  <c r="Y330" i="1"/>
  <c r="Z330" i="1" s="1"/>
  <c r="L741" i="1" l="1"/>
  <c r="L749" i="1" s="1"/>
  <c r="L758" i="1" s="1"/>
  <c r="L703" i="1"/>
  <c r="L707" i="1" s="1"/>
  <c r="L708" i="1" s="1"/>
  <c r="L719" i="1"/>
  <c r="L720" i="1" s="1"/>
  <c r="L736" i="1" s="1"/>
  <c r="L737" i="1" s="1"/>
  <c r="L220" i="1" s="1"/>
  <c r="L672" i="1"/>
  <c r="AB723" i="1"/>
  <c r="AB725" i="1" s="1"/>
  <c r="AB746" i="1"/>
  <c r="R695" i="1"/>
  <c r="R714" i="1"/>
  <c r="S299" i="1"/>
  <c r="S635" i="1" s="1"/>
  <c r="S636" i="1" s="1"/>
  <c r="S637" i="1" s="1"/>
  <c r="S626" i="1" s="1"/>
  <c r="C22" i="1" s="1"/>
  <c r="R635" i="1"/>
  <c r="R636" i="1" s="1"/>
  <c r="T299" i="1"/>
  <c r="T635" i="1" s="1"/>
  <c r="T612" i="1"/>
  <c r="T613" i="1" s="1"/>
  <c r="T615" i="1" s="1"/>
  <c r="S516" i="1"/>
  <c r="Q511" i="1"/>
  <c r="Q697" i="1" s="1"/>
  <c r="Q527" i="1"/>
  <c r="T553" i="1"/>
  <c r="T554" i="1" s="1"/>
  <c r="T555" i="1" s="1"/>
  <c r="T565" i="1"/>
  <c r="T566" i="1" s="1"/>
  <c r="T567" i="1" s="1"/>
  <c r="T539" i="1"/>
  <c r="T540" i="1" s="1"/>
  <c r="T541" i="1" s="1"/>
  <c r="V408" i="1"/>
  <c r="T298" i="1"/>
  <c r="U426" i="1"/>
  <c r="U404" i="1"/>
  <c r="U294" i="1" s="1"/>
  <c r="U428" i="1"/>
  <c r="U408" i="1" s="1"/>
  <c r="V334" i="1"/>
  <c r="U314" i="1"/>
  <c r="W333" i="1"/>
  <c r="W309" i="1"/>
  <c r="W331" i="1"/>
  <c r="Y329" i="1"/>
  <c r="AA330" i="1"/>
  <c r="AA310" i="1" s="1"/>
  <c r="AA295" i="1" s="1"/>
  <c r="Z310" i="1"/>
  <c r="V311" i="1"/>
  <c r="Z326" i="1"/>
  <c r="Z306" i="1" s="1"/>
  <c r="AA744" i="1" l="1"/>
  <c r="AA747" i="1" s="1"/>
  <c r="M573" i="1"/>
  <c r="M574" i="1" s="1"/>
  <c r="M576" i="1" s="1"/>
  <c r="N576" i="1" s="1"/>
  <c r="AB771" i="1"/>
  <c r="G771" i="1" s="1"/>
  <c r="T695" i="1"/>
  <c r="T714" i="1"/>
  <c r="AA661" i="1"/>
  <c r="AA686" i="1"/>
  <c r="AA681" i="1" s="1"/>
  <c r="AA688" i="1" s="1"/>
  <c r="AA693" i="1" s="1"/>
  <c r="V298" i="1"/>
  <c r="V634" i="1" s="1"/>
  <c r="T634" i="1"/>
  <c r="T636" i="1" s="1"/>
  <c r="U298" i="1"/>
  <c r="U634" i="1" s="1"/>
  <c r="U611" i="1"/>
  <c r="Q528" i="1"/>
  <c r="Q529" i="1" s="1"/>
  <c r="Q512" i="1"/>
  <c r="U564" i="1"/>
  <c r="T568" i="1"/>
  <c r="U552" i="1"/>
  <c r="T556" i="1"/>
  <c r="U538" i="1"/>
  <c r="T542" i="1"/>
  <c r="U406" i="1"/>
  <c r="V426" i="1"/>
  <c r="W424" i="1" s="1"/>
  <c r="U429" i="1"/>
  <c r="Y333" i="1"/>
  <c r="W313" i="1"/>
  <c r="Z295" i="1"/>
  <c r="Z744" i="1" s="1"/>
  <c r="AB310" i="1"/>
  <c r="AB306" i="1"/>
  <c r="Z291" i="1"/>
  <c r="AB291" i="1" s="1"/>
  <c r="V314" i="1"/>
  <c r="Y309" i="1"/>
  <c r="AA327" i="1"/>
  <c r="AA307" i="1" s="1"/>
  <c r="W334" i="1"/>
  <c r="W314" i="1" s="1"/>
  <c r="W311" i="1"/>
  <c r="X329" i="1"/>
  <c r="AB326" i="1"/>
  <c r="Z327" i="1"/>
  <c r="Z307" i="1" s="1"/>
  <c r="Z292" i="1" s="1"/>
  <c r="AA326" i="1"/>
  <c r="AA306" i="1" s="1"/>
  <c r="AA291" i="1" s="1"/>
  <c r="M717" i="1" l="1"/>
  <c r="M696" i="1"/>
  <c r="M699" i="1" s="1"/>
  <c r="M618" i="1" s="1"/>
  <c r="M619" i="1" s="1"/>
  <c r="N619" i="1" s="1"/>
  <c r="Z686" i="1"/>
  <c r="Z681" i="1" s="1"/>
  <c r="Z688" i="1" s="1"/>
  <c r="Z693" i="1" s="1"/>
  <c r="Z747" i="1"/>
  <c r="M644" i="1"/>
  <c r="M655" i="1"/>
  <c r="Q664" i="1"/>
  <c r="Q718" i="1"/>
  <c r="AB295" i="1"/>
  <c r="Z661" i="1"/>
  <c r="T516" i="1"/>
  <c r="Q530" i="1"/>
  <c r="Q515" i="1" s="1"/>
  <c r="Q514" i="1" s="1"/>
  <c r="R526" i="1"/>
  <c r="U553" i="1"/>
  <c r="U554" i="1" s="1"/>
  <c r="V552" i="1"/>
  <c r="V553" i="1" s="1"/>
  <c r="U565" i="1"/>
  <c r="U566" i="1" s="1"/>
  <c r="V564" i="1"/>
  <c r="V565" i="1" s="1"/>
  <c r="U539" i="1"/>
  <c r="U540" i="1" s="1"/>
  <c r="V538" i="1"/>
  <c r="V539" i="1" s="1"/>
  <c r="V429" i="1"/>
  <c r="U409" i="1"/>
  <c r="U612" i="1" s="1"/>
  <c r="V612" i="1" s="1"/>
  <c r="V613" i="1" s="1"/>
  <c r="V615" i="1" s="1"/>
  <c r="W404" i="1"/>
  <c r="W426" i="1"/>
  <c r="Y424" i="1"/>
  <c r="W428" i="1"/>
  <c r="V406" i="1"/>
  <c r="U296" i="1"/>
  <c r="V296" i="1" s="1"/>
  <c r="AA292" i="1"/>
  <c r="AB292" i="1" s="1"/>
  <c r="AB654" i="1" s="1"/>
  <c r="AB307" i="1"/>
  <c r="X333" i="1"/>
  <c r="X313" i="1" s="1"/>
  <c r="X309" i="1"/>
  <c r="X331" i="1"/>
  <c r="Y313" i="1"/>
  <c r="AB744" i="1" l="1"/>
  <c r="AB747" i="1" s="1"/>
  <c r="M620" i="1"/>
  <c r="M645" i="1"/>
  <c r="M647" i="1" s="1"/>
  <c r="N644" i="1"/>
  <c r="N645" i="1" s="1"/>
  <c r="M652" i="1"/>
  <c r="N655" i="1"/>
  <c r="V695" i="1"/>
  <c r="V714" i="1"/>
  <c r="AB661" i="1"/>
  <c r="AB686" i="1"/>
  <c r="AB681" i="1" s="1"/>
  <c r="AB688" i="1" s="1"/>
  <c r="AB693" i="1" s="1"/>
  <c r="U613" i="1"/>
  <c r="U615" i="1" s="1"/>
  <c r="R511" i="1"/>
  <c r="R527" i="1"/>
  <c r="S526" i="1"/>
  <c r="S527" i="1" s="1"/>
  <c r="V566" i="1"/>
  <c r="U567" i="1"/>
  <c r="V554" i="1"/>
  <c r="U555" i="1"/>
  <c r="V540" i="1"/>
  <c r="U541" i="1"/>
  <c r="Y428" i="1"/>
  <c r="W408" i="1"/>
  <c r="W611" i="1" s="1"/>
  <c r="Y611" i="1" s="1"/>
  <c r="V409" i="1"/>
  <c r="U299" i="1"/>
  <c r="X424" i="1"/>
  <c r="W406" i="1"/>
  <c r="W296" i="1" s="1"/>
  <c r="W429" i="1"/>
  <c r="W409" i="1" s="1"/>
  <c r="Y404" i="1"/>
  <c r="W294" i="1"/>
  <c r="Y294" i="1" s="1"/>
  <c r="X311" i="1"/>
  <c r="Y331" i="1"/>
  <c r="Z329" i="1" s="1"/>
  <c r="X334" i="1"/>
  <c r="M649" i="1" l="1"/>
  <c r="N647" i="1"/>
  <c r="N649" i="1" s="1"/>
  <c r="M622" i="1"/>
  <c r="N620" i="1"/>
  <c r="M668" i="1"/>
  <c r="M670" i="1" s="1"/>
  <c r="M671" i="1"/>
  <c r="N652" i="1"/>
  <c r="N671" i="1" s="1"/>
  <c r="U695" i="1"/>
  <c r="U714" i="1"/>
  <c r="S511" i="1"/>
  <c r="S697" i="1" s="1"/>
  <c r="R697" i="1"/>
  <c r="V299" i="1"/>
  <c r="V635" i="1" s="1"/>
  <c r="V636" i="1" s="1"/>
  <c r="V637" i="1" s="1"/>
  <c r="V626" i="1" s="1"/>
  <c r="C23" i="1" s="1"/>
  <c r="U635" i="1"/>
  <c r="U636" i="1" s="1"/>
  <c r="W299" i="1"/>
  <c r="W635" i="1" s="1"/>
  <c r="W612" i="1"/>
  <c r="W613" i="1" s="1"/>
  <c r="W615" i="1" s="1"/>
  <c r="R528" i="1"/>
  <c r="R512" i="1"/>
  <c r="R718" i="1" s="1"/>
  <c r="V555" i="1"/>
  <c r="U556" i="1"/>
  <c r="V567" i="1"/>
  <c r="U568" i="1"/>
  <c r="V541" i="1"/>
  <c r="U542" i="1"/>
  <c r="Y408" i="1"/>
  <c r="W298" i="1"/>
  <c r="X426" i="1"/>
  <c r="X404" i="1"/>
  <c r="X294" i="1" s="1"/>
  <c r="X428" i="1"/>
  <c r="X408" i="1" s="1"/>
  <c r="Z333" i="1"/>
  <c r="Z309" i="1"/>
  <c r="AB329" i="1"/>
  <c r="Z331" i="1"/>
  <c r="Y334" i="1"/>
  <c r="X314" i="1"/>
  <c r="Y311" i="1"/>
  <c r="AB327" i="1"/>
  <c r="AB330" i="1"/>
  <c r="M701" i="1" l="1"/>
  <c r="M741" i="1" s="1"/>
  <c r="M749" i="1" s="1"/>
  <c r="M758" i="1" s="1"/>
  <c r="N622" i="1"/>
  <c r="N701" i="1" s="1"/>
  <c r="M672" i="1"/>
  <c r="M673" i="1"/>
  <c r="N665" i="1" s="1"/>
  <c r="N656" i="1" s="1"/>
  <c r="N668" i="1" s="1"/>
  <c r="N670" i="1" s="1"/>
  <c r="W695" i="1"/>
  <c r="W714" i="1"/>
  <c r="S512" i="1"/>
  <c r="R664" i="1"/>
  <c r="Y298" i="1"/>
  <c r="Y634" i="1" s="1"/>
  <c r="W634" i="1"/>
  <c r="W636" i="1" s="1"/>
  <c r="X298" i="1"/>
  <c r="X634" i="1" s="1"/>
  <c r="X611" i="1"/>
  <c r="U516" i="1"/>
  <c r="S528" i="1"/>
  <c r="R529" i="1"/>
  <c r="W564" i="1"/>
  <c r="V568" i="1"/>
  <c r="W552" i="1"/>
  <c r="V556" i="1"/>
  <c r="W538" i="1"/>
  <c r="V542" i="1"/>
  <c r="Y426" i="1"/>
  <c r="Z424" i="1" s="1"/>
  <c r="X406" i="1"/>
  <c r="X429" i="1"/>
  <c r="Z334" i="1"/>
  <c r="Z314" i="1" s="1"/>
  <c r="Z311" i="1"/>
  <c r="AA329" i="1"/>
  <c r="Y314" i="1"/>
  <c r="AB309" i="1"/>
  <c r="AB333" i="1"/>
  <c r="Z313" i="1"/>
  <c r="N719" i="1" l="1"/>
  <c r="N741" i="1"/>
  <c r="N749" i="1" s="1"/>
  <c r="N672" i="1"/>
  <c r="N673" i="1"/>
  <c r="O665" i="1" s="1"/>
  <c r="O656" i="1" s="1"/>
  <c r="M719" i="1"/>
  <c r="M720" i="1" s="1"/>
  <c r="M736" i="1" s="1"/>
  <c r="M703" i="1"/>
  <c r="M707" i="1" s="1"/>
  <c r="M708" i="1" s="1"/>
  <c r="S664" i="1"/>
  <c r="S718" i="1"/>
  <c r="V516" i="1"/>
  <c r="R530" i="1"/>
  <c r="R515" i="1" s="1"/>
  <c r="R514" i="1" s="1"/>
  <c r="S529" i="1"/>
  <c r="W565" i="1"/>
  <c r="W566" i="1" s="1"/>
  <c r="W567" i="1" s="1"/>
  <c r="W553" i="1"/>
  <c r="W554" i="1" s="1"/>
  <c r="W555" i="1" s="1"/>
  <c r="W539" i="1"/>
  <c r="W540" i="1" s="1"/>
  <c r="W541" i="1" s="1"/>
  <c r="Y429" i="1"/>
  <c r="X409" i="1"/>
  <c r="X612" i="1" s="1"/>
  <c r="Y406" i="1"/>
  <c r="X296" i="1"/>
  <c r="Y296" i="1" s="1"/>
  <c r="Z426" i="1"/>
  <c r="Z404" i="1"/>
  <c r="AB424" i="1"/>
  <c r="Z428" i="1"/>
  <c r="AA333" i="1"/>
  <c r="AA313" i="1" s="1"/>
  <c r="AA309" i="1"/>
  <c r="AA331" i="1"/>
  <c r="AB313" i="1"/>
  <c r="N767" i="1" l="1"/>
  <c r="J766" i="1"/>
  <c r="N758" i="1"/>
  <c r="N573" i="1"/>
  <c r="M737" i="1"/>
  <c r="M220" i="1" s="1"/>
  <c r="X613" i="1"/>
  <c r="X615" i="1" s="1"/>
  <c r="Y612" i="1"/>
  <c r="Y613" i="1" s="1"/>
  <c r="Y615" i="1" s="1"/>
  <c r="S530" i="1"/>
  <c r="S515" i="1" s="1"/>
  <c r="S514" i="1" s="1"/>
  <c r="T526" i="1"/>
  <c r="X552" i="1"/>
  <c r="W556" i="1"/>
  <c r="X564" i="1"/>
  <c r="W568" i="1"/>
  <c r="X538" i="1"/>
  <c r="W542" i="1"/>
  <c r="AB404" i="1"/>
  <c r="Z294" i="1"/>
  <c r="AB294" i="1" s="1"/>
  <c r="AA424" i="1"/>
  <c r="Z406" i="1"/>
  <c r="Z296" i="1" s="1"/>
  <c r="Z429" i="1"/>
  <c r="Z409" i="1" s="1"/>
  <c r="Z408" i="1"/>
  <c r="Z611" i="1" s="1"/>
  <c r="AB428" i="1"/>
  <c r="Y409" i="1"/>
  <c r="X299" i="1"/>
  <c r="AA311" i="1"/>
  <c r="AB331" i="1"/>
  <c r="AA334" i="1"/>
  <c r="N768" i="1" l="1"/>
  <c r="N574" i="1"/>
  <c r="N717" i="1" s="1"/>
  <c r="N720" i="1" s="1"/>
  <c r="N736" i="1" s="1"/>
  <c r="Y695" i="1"/>
  <c r="Y714" i="1"/>
  <c r="X695" i="1"/>
  <c r="X714" i="1"/>
  <c r="Y299" i="1"/>
  <c r="Y635" i="1" s="1"/>
  <c r="Y636" i="1" s="1"/>
  <c r="Y637" i="1" s="1"/>
  <c r="Y626" i="1" s="1"/>
  <c r="C24" i="1" s="1"/>
  <c r="X635" i="1"/>
  <c r="X636" i="1" s="1"/>
  <c r="W516" i="1"/>
  <c r="Z299" i="1"/>
  <c r="Z635" i="1" s="1"/>
  <c r="Z612" i="1"/>
  <c r="Z613" i="1" s="1"/>
  <c r="Z615" i="1" s="1"/>
  <c r="AB611" i="1"/>
  <c r="T511" i="1"/>
  <c r="T697" i="1" s="1"/>
  <c r="T527" i="1"/>
  <c r="X553" i="1"/>
  <c r="X554" i="1" s="1"/>
  <c r="Y552" i="1"/>
  <c r="Y553" i="1" s="1"/>
  <c r="X565" i="1"/>
  <c r="X566" i="1" s="1"/>
  <c r="Y564" i="1"/>
  <c r="Y565" i="1" s="1"/>
  <c r="X539" i="1"/>
  <c r="X540" i="1" s="1"/>
  <c r="Y538" i="1"/>
  <c r="Y539" i="1" s="1"/>
  <c r="AB408" i="1"/>
  <c r="Z298" i="1"/>
  <c r="AA404" i="1"/>
  <c r="AA294" i="1" s="1"/>
  <c r="AA426" i="1"/>
  <c r="AA428" i="1"/>
  <c r="AA408" i="1" s="1"/>
  <c r="AB334" i="1"/>
  <c r="AA314" i="1"/>
  <c r="AB311" i="1"/>
  <c r="N696" i="1" l="1"/>
  <c r="N699" i="1" s="1"/>
  <c r="N618" i="1" s="1"/>
  <c r="O573" i="1"/>
  <c r="N737" i="1"/>
  <c r="N220" i="1" s="1"/>
  <c r="Z695" i="1"/>
  <c r="Z714" i="1"/>
  <c r="AB298" i="1"/>
  <c r="AB634" i="1" s="1"/>
  <c r="Z634" i="1"/>
  <c r="Z636" i="1" s="1"/>
  <c r="AA298" i="1"/>
  <c r="AA634" i="1" s="1"/>
  <c r="AA611" i="1"/>
  <c r="T528" i="1"/>
  <c r="T529" i="1" s="1"/>
  <c r="T512" i="1"/>
  <c r="Y566" i="1"/>
  <c r="X567" i="1"/>
  <c r="Y554" i="1"/>
  <c r="X555" i="1"/>
  <c r="Y540" i="1"/>
  <c r="X541" i="1"/>
  <c r="AB426" i="1"/>
  <c r="AA406" i="1"/>
  <c r="AA429" i="1"/>
  <c r="AB314" i="1"/>
  <c r="N703" i="1" l="1"/>
  <c r="N707" i="1" s="1"/>
  <c r="N708" i="1" s="1"/>
  <c r="O574" i="1"/>
  <c r="O576" i="1" s="1"/>
  <c r="T664" i="1"/>
  <c r="T718" i="1"/>
  <c r="T530" i="1"/>
  <c r="T515" i="1" s="1"/>
  <c r="T514" i="1" s="1"/>
  <c r="U526" i="1"/>
  <c r="Y555" i="1"/>
  <c r="X556" i="1"/>
  <c r="Y567" i="1"/>
  <c r="X568" i="1"/>
  <c r="Y541" i="1"/>
  <c r="X542" i="1"/>
  <c r="AB429" i="1"/>
  <c r="AA409" i="1"/>
  <c r="AA612" i="1" s="1"/>
  <c r="AB406" i="1"/>
  <c r="AA296" i="1"/>
  <c r="AB296" i="1" s="1"/>
  <c r="O717" i="1" l="1"/>
  <c r="O696" i="1"/>
  <c r="O699" i="1" s="1"/>
  <c r="O618" i="1" s="1"/>
  <c r="O655" i="1"/>
  <c r="O644" i="1"/>
  <c r="X516" i="1"/>
  <c r="AA613" i="1"/>
  <c r="AA615" i="1" s="1"/>
  <c r="AB612" i="1"/>
  <c r="AB613" i="1" s="1"/>
  <c r="AB615" i="1" s="1"/>
  <c r="U511" i="1"/>
  <c r="U527" i="1"/>
  <c r="U512" i="1" s="1"/>
  <c r="U718" i="1" s="1"/>
  <c r="V526" i="1"/>
  <c r="V527" i="1" s="1"/>
  <c r="Z564" i="1"/>
  <c r="Y568" i="1"/>
  <c r="Z552" i="1"/>
  <c r="Y556" i="1"/>
  <c r="Z538" i="1"/>
  <c r="Y542" i="1"/>
  <c r="AB409" i="1"/>
  <c r="AA299" i="1"/>
  <c r="O619" i="1" l="1"/>
  <c r="O620" i="1" s="1"/>
  <c r="O622" i="1" s="1"/>
  <c r="O645" i="1"/>
  <c r="O647" i="1" s="1"/>
  <c r="O652" i="1"/>
  <c r="AB695" i="1"/>
  <c r="AB714" i="1"/>
  <c r="AA695" i="1"/>
  <c r="AA714" i="1"/>
  <c r="V511" i="1"/>
  <c r="V697" i="1" s="1"/>
  <c r="U697" i="1"/>
  <c r="V512" i="1"/>
  <c r="U664" i="1"/>
  <c r="AB299" i="1"/>
  <c r="AB635" i="1" s="1"/>
  <c r="AB636" i="1" s="1"/>
  <c r="AB637" i="1" s="1"/>
  <c r="AB626" i="1" s="1"/>
  <c r="C25" i="1" s="1"/>
  <c r="AA635" i="1"/>
  <c r="AA636" i="1" s="1"/>
  <c r="Y516" i="1"/>
  <c r="U528" i="1"/>
  <c r="Z565" i="1"/>
  <c r="Z566" i="1" s="1"/>
  <c r="Z567" i="1" s="1"/>
  <c r="Z553" i="1"/>
  <c r="Z554" i="1" s="1"/>
  <c r="Z555" i="1" s="1"/>
  <c r="Z539" i="1"/>
  <c r="Z540" i="1" s="1"/>
  <c r="Z541" i="1" s="1"/>
  <c r="O701" i="1" l="1"/>
  <c r="O741" i="1" s="1"/>
  <c r="O749" i="1" s="1"/>
  <c r="O758" i="1" s="1"/>
  <c r="O649" i="1"/>
  <c r="O671" i="1"/>
  <c r="O668" i="1"/>
  <c r="O670" i="1" s="1"/>
  <c r="V664" i="1"/>
  <c r="V718" i="1"/>
  <c r="V528" i="1"/>
  <c r="U529" i="1"/>
  <c r="AA552" i="1"/>
  <c r="Z556" i="1"/>
  <c r="AA564" i="1"/>
  <c r="Z568" i="1"/>
  <c r="AA538" i="1"/>
  <c r="Z542" i="1"/>
  <c r="O672" i="1" l="1"/>
  <c r="O673" i="1"/>
  <c r="P665" i="1" s="1"/>
  <c r="P656" i="1" s="1"/>
  <c r="O719" i="1"/>
  <c r="O720" i="1" s="1"/>
  <c r="O736" i="1" s="1"/>
  <c r="O703" i="1"/>
  <c r="O707" i="1" s="1"/>
  <c r="O708" i="1" s="1"/>
  <c r="Z516" i="1"/>
  <c r="U530" i="1"/>
  <c r="U515" i="1" s="1"/>
  <c r="U514" i="1" s="1"/>
  <c r="V529" i="1"/>
  <c r="AA553" i="1"/>
  <c r="AA554" i="1" s="1"/>
  <c r="AB552" i="1"/>
  <c r="AB553" i="1" s="1"/>
  <c r="AA565" i="1"/>
  <c r="AA566" i="1" s="1"/>
  <c r="AB564" i="1"/>
  <c r="AB565" i="1" s="1"/>
  <c r="AA539" i="1"/>
  <c r="AA540" i="1" s="1"/>
  <c r="AB538" i="1"/>
  <c r="AB539" i="1" s="1"/>
  <c r="P573" i="1" l="1"/>
  <c r="O737" i="1"/>
  <c r="O220" i="1" s="1"/>
  <c r="V530" i="1"/>
  <c r="V515" i="1" s="1"/>
  <c r="V514" i="1" s="1"/>
  <c r="W526" i="1"/>
  <c r="AB566" i="1"/>
  <c r="AA567" i="1"/>
  <c r="AB554" i="1"/>
  <c r="AA555" i="1"/>
  <c r="AB540" i="1"/>
  <c r="AA541" i="1"/>
  <c r="P574" i="1" l="1"/>
  <c r="P576" i="1" s="1"/>
  <c r="W511" i="1"/>
  <c r="W697" i="1" s="1"/>
  <c r="W527" i="1"/>
  <c r="AB567" i="1"/>
  <c r="AB568" i="1" s="1"/>
  <c r="AA568" i="1"/>
  <c r="AB555" i="1"/>
  <c r="AB556" i="1" s="1"/>
  <c r="AA556" i="1"/>
  <c r="AB541" i="1"/>
  <c r="AB542" i="1" s="1"/>
  <c r="AA542" i="1"/>
  <c r="P717" i="1" l="1"/>
  <c r="P696" i="1"/>
  <c r="P699" i="1" s="1"/>
  <c r="P618" i="1" s="1"/>
  <c r="P619" i="1" s="1"/>
  <c r="P620" i="1" s="1"/>
  <c r="P655" i="1"/>
  <c r="P644" i="1"/>
  <c r="AA516" i="1"/>
  <c r="AB516" i="1"/>
  <c r="W528" i="1"/>
  <c r="W529" i="1" s="1"/>
  <c r="W512" i="1"/>
  <c r="P645" i="1" l="1"/>
  <c r="P647" i="1" s="1"/>
  <c r="P652" i="1"/>
  <c r="P622" i="1"/>
  <c r="W664" i="1"/>
  <c r="W718" i="1"/>
  <c r="W530" i="1"/>
  <c r="W515" i="1" s="1"/>
  <c r="W514" i="1" s="1"/>
  <c r="X526" i="1"/>
  <c r="P668" i="1" l="1"/>
  <c r="P670" i="1" s="1"/>
  <c r="P671" i="1"/>
  <c r="P701" i="1"/>
  <c r="P741" i="1" s="1"/>
  <c r="P749" i="1" s="1"/>
  <c r="P758" i="1" s="1"/>
  <c r="P649" i="1"/>
  <c r="X511" i="1"/>
  <c r="X527" i="1"/>
  <c r="Y526" i="1"/>
  <c r="Y527" i="1" s="1"/>
  <c r="P673" i="1" l="1"/>
  <c r="Q665" i="1" s="1"/>
  <c r="Q656" i="1" s="1"/>
  <c r="P719" i="1"/>
  <c r="P720" i="1" s="1"/>
  <c r="P736" i="1" s="1"/>
  <c r="P703" i="1"/>
  <c r="P707" i="1" s="1"/>
  <c r="P708" i="1" s="1"/>
  <c r="P672" i="1"/>
  <c r="Y511" i="1"/>
  <c r="Y697" i="1" s="1"/>
  <c r="X697" i="1"/>
  <c r="X528" i="1"/>
  <c r="X512" i="1"/>
  <c r="X718" i="1" s="1"/>
  <c r="Q573" i="1" l="1"/>
  <c r="P737" i="1"/>
  <c r="P220" i="1" s="1"/>
  <c r="Y512" i="1"/>
  <c r="X664" i="1"/>
  <c r="Y528" i="1"/>
  <c r="X529" i="1"/>
  <c r="Q574" i="1" l="1"/>
  <c r="Q576" i="1" s="1"/>
  <c r="Y664" i="1"/>
  <c r="Y718" i="1"/>
  <c r="Y529" i="1"/>
  <c r="X530" i="1"/>
  <c r="X515" i="1" s="1"/>
  <c r="X514" i="1" s="1"/>
  <c r="Q717" i="1" l="1"/>
  <c r="Q696" i="1"/>
  <c r="Q699" i="1" s="1"/>
  <c r="Q618" i="1" s="1"/>
  <c r="Q619" i="1" s="1"/>
  <c r="Q620" i="1" s="1"/>
  <c r="Q644" i="1"/>
  <c r="Q655" i="1"/>
  <c r="Y530" i="1"/>
  <c r="Y515" i="1" s="1"/>
  <c r="Y514" i="1" s="1"/>
  <c r="Z526" i="1"/>
  <c r="Q652" i="1" l="1"/>
  <c r="Q622" i="1"/>
  <c r="Q645" i="1"/>
  <c r="Q647" i="1" s="1"/>
  <c r="Z511" i="1"/>
  <c r="Z697" i="1" s="1"/>
  <c r="Z527" i="1"/>
  <c r="Q701" i="1" l="1"/>
  <c r="Q741" i="1" s="1"/>
  <c r="Q749" i="1" s="1"/>
  <c r="Q758" i="1" s="1"/>
  <c r="Q649" i="1"/>
  <c r="Q671" i="1"/>
  <c r="Q668" i="1"/>
  <c r="Q670" i="1" s="1"/>
  <c r="Z528" i="1"/>
  <c r="Z529" i="1" s="1"/>
  <c r="Z512" i="1"/>
  <c r="Q673" i="1" l="1"/>
  <c r="R665" i="1" s="1"/>
  <c r="R656" i="1" s="1"/>
  <c r="Q672" i="1"/>
  <c r="Q719" i="1"/>
  <c r="Q720" i="1" s="1"/>
  <c r="Q736" i="1" s="1"/>
  <c r="Q703" i="1"/>
  <c r="Q707" i="1" s="1"/>
  <c r="Q708" i="1" s="1"/>
  <c r="Z664" i="1"/>
  <c r="Z718" i="1"/>
  <c r="Z530" i="1"/>
  <c r="Z515" i="1" s="1"/>
  <c r="Z514" i="1" s="1"/>
  <c r="AA526" i="1"/>
  <c r="R573" i="1" l="1"/>
  <c r="Q737" i="1"/>
  <c r="Q220" i="1" s="1"/>
  <c r="AA511" i="1"/>
  <c r="AA527" i="1"/>
  <c r="AA512" i="1" s="1"/>
  <c r="AA718" i="1" s="1"/>
  <c r="AB526" i="1"/>
  <c r="AB527" i="1" s="1"/>
  <c r="R574" i="1" l="1"/>
  <c r="R576" i="1" s="1"/>
  <c r="S576" i="1" s="1"/>
  <c r="AB511" i="1"/>
  <c r="AB697" i="1" s="1"/>
  <c r="AA697" i="1"/>
  <c r="AB512" i="1"/>
  <c r="AA664" i="1"/>
  <c r="AA528" i="1"/>
  <c r="AA529" i="1" s="1"/>
  <c r="R717" i="1" l="1"/>
  <c r="R696" i="1"/>
  <c r="R699" i="1" s="1"/>
  <c r="R618" i="1" s="1"/>
  <c r="R619" i="1" s="1"/>
  <c r="S619" i="1" s="1"/>
  <c r="R655" i="1"/>
  <c r="R644" i="1"/>
  <c r="AB664" i="1"/>
  <c r="AB718" i="1"/>
  <c r="AB528" i="1"/>
  <c r="AB529" i="1"/>
  <c r="AB530" i="1" s="1"/>
  <c r="AB515" i="1" s="1"/>
  <c r="AB514" i="1" s="1"/>
  <c r="AA530" i="1"/>
  <c r="AA515" i="1" s="1"/>
  <c r="AA514" i="1" s="1"/>
  <c r="R645" i="1" l="1"/>
  <c r="R647" i="1" s="1"/>
  <c r="S644" i="1"/>
  <c r="S645" i="1" s="1"/>
  <c r="R652" i="1"/>
  <c r="S655" i="1"/>
  <c r="R620" i="1"/>
  <c r="R671" i="1" l="1"/>
  <c r="R668" i="1"/>
  <c r="R670" i="1" s="1"/>
  <c r="S652" i="1"/>
  <c r="S671" i="1" s="1"/>
  <c r="R622" i="1"/>
  <c r="S620" i="1"/>
  <c r="R649" i="1"/>
  <c r="S647" i="1"/>
  <c r="S649" i="1" s="1"/>
  <c r="R673" i="1" l="1"/>
  <c r="S665" i="1" s="1"/>
  <c r="S656" i="1" s="1"/>
  <c r="S668" i="1" s="1"/>
  <c r="S670" i="1" s="1"/>
  <c r="R672" i="1"/>
  <c r="R701" i="1"/>
  <c r="R741" i="1" s="1"/>
  <c r="R749" i="1" s="1"/>
  <c r="R758" i="1" s="1"/>
  <c r="S622" i="1"/>
  <c r="S701" i="1" s="1"/>
  <c r="S719" i="1" l="1"/>
  <c r="S741" i="1"/>
  <c r="S749" i="1" s="1"/>
  <c r="K766" i="1" s="1"/>
  <c r="R719" i="1"/>
  <c r="R720" i="1" s="1"/>
  <c r="R736" i="1" s="1"/>
  <c r="R703" i="1"/>
  <c r="R707" i="1" s="1"/>
  <c r="R708" i="1" s="1"/>
  <c r="S672" i="1"/>
  <c r="S673" i="1"/>
  <c r="T665" i="1" s="1"/>
  <c r="T656" i="1" s="1"/>
  <c r="S758" i="1" l="1"/>
  <c r="S767" i="1"/>
  <c r="S573" i="1"/>
  <c r="R737" i="1"/>
  <c r="R220" i="1" s="1"/>
  <c r="S768" i="1" l="1"/>
  <c r="S574" i="1"/>
  <c r="S717" i="1" s="1"/>
  <c r="S720" i="1" s="1"/>
  <c r="S736" i="1" s="1"/>
  <c r="S696" i="1" l="1"/>
  <c r="S699" i="1" s="1"/>
  <c r="S618" i="1" s="1"/>
  <c r="T573" i="1"/>
  <c r="S737" i="1"/>
  <c r="S220" i="1" s="1"/>
  <c r="S703" i="1" l="1"/>
  <c r="S707" i="1" s="1"/>
  <c r="S708" i="1" s="1"/>
  <c r="T574" i="1"/>
  <c r="T576" i="1" s="1"/>
  <c r="T717" i="1" l="1"/>
  <c r="T696" i="1"/>
  <c r="T699" i="1" s="1"/>
  <c r="T618" i="1" s="1"/>
  <c r="T619" i="1" s="1"/>
  <c r="T620" i="1" s="1"/>
  <c r="T655" i="1"/>
  <c r="T644" i="1"/>
  <c r="T622" i="1" l="1"/>
  <c r="T645" i="1"/>
  <c r="T647" i="1" s="1"/>
  <c r="T652" i="1"/>
  <c r="T649" i="1" l="1"/>
  <c r="T671" i="1"/>
  <c r="T668" i="1"/>
  <c r="T670" i="1" s="1"/>
  <c r="T701" i="1"/>
  <c r="T741" i="1" s="1"/>
  <c r="T749" i="1" s="1"/>
  <c r="T758" i="1" s="1"/>
  <c r="T672" i="1" l="1"/>
  <c r="T673" i="1"/>
  <c r="U665" i="1" s="1"/>
  <c r="U656" i="1" s="1"/>
  <c r="T719" i="1"/>
  <c r="T720" i="1" s="1"/>
  <c r="T736" i="1" s="1"/>
  <c r="T703" i="1"/>
  <c r="T707" i="1" s="1"/>
  <c r="T708" i="1" s="1"/>
  <c r="U573" i="1" l="1"/>
  <c r="T737" i="1"/>
  <c r="T220" i="1" s="1"/>
  <c r="U574" i="1" l="1"/>
  <c r="U576" i="1" s="1"/>
  <c r="V576" i="1" s="1"/>
  <c r="U717" i="1" l="1"/>
  <c r="U696" i="1"/>
  <c r="U699" i="1" s="1"/>
  <c r="U618" i="1" s="1"/>
  <c r="U619" i="1" s="1"/>
  <c r="U655" i="1"/>
  <c r="U644" i="1"/>
  <c r="U645" i="1" l="1"/>
  <c r="U647" i="1" s="1"/>
  <c r="V644" i="1"/>
  <c r="V645" i="1" s="1"/>
  <c r="U652" i="1"/>
  <c r="V655" i="1"/>
  <c r="U620" i="1"/>
  <c r="V619" i="1"/>
  <c r="U668" i="1" l="1"/>
  <c r="U670" i="1" s="1"/>
  <c r="U671" i="1"/>
  <c r="V652" i="1"/>
  <c r="V671" i="1" s="1"/>
  <c r="U622" i="1"/>
  <c r="V620" i="1"/>
  <c r="U649" i="1"/>
  <c r="V647" i="1"/>
  <c r="V649" i="1" s="1"/>
  <c r="U701" i="1" l="1"/>
  <c r="U741" i="1" s="1"/>
  <c r="U749" i="1" s="1"/>
  <c r="U758" i="1" s="1"/>
  <c r="V622" i="1"/>
  <c r="V701" i="1" s="1"/>
  <c r="U672" i="1"/>
  <c r="U673" i="1"/>
  <c r="V665" i="1" s="1"/>
  <c r="V656" i="1" s="1"/>
  <c r="V668" i="1" s="1"/>
  <c r="V670" i="1" s="1"/>
  <c r="V719" i="1" l="1"/>
  <c r="V741" i="1"/>
  <c r="V749" i="1" s="1"/>
  <c r="L766" i="1" s="1"/>
  <c r="V672" i="1"/>
  <c r="V673" i="1"/>
  <c r="W665" i="1" s="1"/>
  <c r="W656" i="1" s="1"/>
  <c r="U719" i="1"/>
  <c r="U720" i="1" s="1"/>
  <c r="U736" i="1" s="1"/>
  <c r="U703" i="1"/>
  <c r="U707" i="1" s="1"/>
  <c r="U708" i="1" s="1"/>
  <c r="V758" i="1" l="1"/>
  <c r="V767" i="1"/>
  <c r="V573" i="1"/>
  <c r="U737" i="1"/>
  <c r="U220" i="1" s="1"/>
  <c r="V768" i="1" l="1"/>
  <c r="V574" i="1"/>
  <c r="V717" i="1" s="1"/>
  <c r="V720" i="1" s="1"/>
  <c r="V736" i="1" s="1"/>
  <c r="V696" i="1" l="1"/>
  <c r="V699" i="1" s="1"/>
  <c r="V618" i="1" s="1"/>
  <c r="W573" i="1"/>
  <c r="V737" i="1"/>
  <c r="V220" i="1" s="1"/>
  <c r="V703" i="1" l="1"/>
  <c r="V707" i="1" s="1"/>
  <c r="V708" i="1" s="1"/>
  <c r="W574" i="1"/>
  <c r="W576" i="1" s="1"/>
  <c r="W717" i="1" l="1"/>
  <c r="W696" i="1"/>
  <c r="W699" i="1" s="1"/>
  <c r="W618" i="1" s="1"/>
  <c r="W619" i="1" s="1"/>
  <c r="W620" i="1" s="1"/>
  <c r="W655" i="1"/>
  <c r="W644" i="1"/>
  <c r="W645" i="1" l="1"/>
  <c r="W647" i="1" s="1"/>
  <c r="W622" i="1"/>
  <c r="W652" i="1"/>
  <c r="W701" i="1" l="1"/>
  <c r="W741" i="1" s="1"/>
  <c r="W749" i="1" s="1"/>
  <c r="W758" i="1" s="1"/>
  <c r="W671" i="1"/>
  <c r="W668" i="1"/>
  <c r="W670" i="1" s="1"/>
  <c r="W649" i="1"/>
  <c r="W673" i="1" l="1"/>
  <c r="X665" i="1" s="1"/>
  <c r="X656" i="1" s="1"/>
  <c r="W672" i="1"/>
  <c r="W719" i="1"/>
  <c r="W720" i="1" s="1"/>
  <c r="W736" i="1" s="1"/>
  <c r="W703" i="1"/>
  <c r="W707" i="1" s="1"/>
  <c r="W708" i="1" s="1"/>
  <c r="X573" i="1" l="1"/>
  <c r="W737" i="1"/>
  <c r="W220" i="1" s="1"/>
  <c r="X574" i="1" l="1"/>
  <c r="X576" i="1" s="1"/>
  <c r="Y576" i="1" s="1"/>
  <c r="X717" i="1" l="1"/>
  <c r="X696" i="1"/>
  <c r="X699" i="1" s="1"/>
  <c r="X618" i="1" s="1"/>
  <c r="X619" i="1" s="1"/>
  <c r="X644" i="1"/>
  <c r="X655" i="1"/>
  <c r="Y619" i="1" l="1"/>
  <c r="X620" i="1"/>
  <c r="X652" i="1"/>
  <c r="Y655" i="1"/>
  <c r="X645" i="1"/>
  <c r="X647" i="1" s="1"/>
  <c r="Y644" i="1"/>
  <c r="Y645" i="1" s="1"/>
  <c r="X671" i="1" l="1"/>
  <c r="X668" i="1"/>
  <c r="X670" i="1" s="1"/>
  <c r="Y652" i="1"/>
  <c r="Y671" i="1" s="1"/>
  <c r="X649" i="1"/>
  <c r="Y647" i="1"/>
  <c r="Y649" i="1" s="1"/>
  <c r="X622" i="1"/>
  <c r="Y620" i="1"/>
  <c r="X701" i="1" l="1"/>
  <c r="X741" i="1" s="1"/>
  <c r="X749" i="1" s="1"/>
  <c r="X758" i="1" s="1"/>
  <c r="Y622" i="1"/>
  <c r="Y701" i="1" s="1"/>
  <c r="X673" i="1"/>
  <c r="Y665" i="1" s="1"/>
  <c r="Y656" i="1" s="1"/>
  <c r="Y668" i="1" s="1"/>
  <c r="Y670" i="1" s="1"/>
  <c r="X672" i="1"/>
  <c r="Y719" i="1" l="1"/>
  <c r="Y741" i="1"/>
  <c r="Y749" i="1" s="1"/>
  <c r="M766" i="1" s="1"/>
  <c r="Y673" i="1"/>
  <c r="Z665" i="1" s="1"/>
  <c r="Z656" i="1" s="1"/>
  <c r="Y672" i="1"/>
  <c r="X719" i="1"/>
  <c r="X720" i="1" s="1"/>
  <c r="X736" i="1" s="1"/>
  <c r="X703" i="1"/>
  <c r="X707" i="1" s="1"/>
  <c r="X708" i="1" s="1"/>
  <c r="Y758" i="1" l="1"/>
  <c r="Y767" i="1"/>
  <c r="Y573" i="1"/>
  <c r="X737" i="1"/>
  <c r="X220" i="1" s="1"/>
  <c r="Y768" i="1" l="1"/>
  <c r="Y574" i="1"/>
  <c r="Y717" i="1" s="1"/>
  <c r="Y720" i="1" s="1"/>
  <c r="Y736" i="1" s="1"/>
  <c r="Y696" i="1" l="1"/>
  <c r="Y699" i="1" s="1"/>
  <c r="Y703" i="1" s="1"/>
  <c r="Y707" i="1" s="1"/>
  <c r="Y708" i="1" s="1"/>
  <c r="Z573" i="1"/>
  <c r="Y737" i="1"/>
  <c r="Y220" i="1" s="1"/>
  <c r="Y618" i="1" l="1"/>
  <c r="Z574" i="1"/>
  <c r="Z576" i="1" s="1"/>
  <c r="Z717" i="1" l="1"/>
  <c r="Z696" i="1"/>
  <c r="Z699" i="1" s="1"/>
  <c r="Z618" i="1" s="1"/>
  <c r="Z619" i="1" s="1"/>
  <c r="Z620" i="1" s="1"/>
  <c r="Z644" i="1"/>
  <c r="Z655" i="1"/>
  <c r="Z652" i="1" l="1"/>
  <c r="Z622" i="1"/>
  <c r="Z645" i="1"/>
  <c r="Z647" i="1" s="1"/>
  <c r="Z701" i="1" l="1"/>
  <c r="Z741" i="1" s="1"/>
  <c r="Z749" i="1" s="1"/>
  <c r="Z758" i="1" s="1"/>
  <c r="Z649" i="1"/>
  <c r="Z671" i="1"/>
  <c r="Z668" i="1"/>
  <c r="Z670" i="1" s="1"/>
  <c r="Z673" i="1" l="1"/>
  <c r="AA665" i="1" s="1"/>
  <c r="AA656" i="1" s="1"/>
  <c r="Z672" i="1"/>
  <c r="Z719" i="1"/>
  <c r="Z720" i="1" s="1"/>
  <c r="Z736" i="1" s="1"/>
  <c r="Z703" i="1"/>
  <c r="Z707" i="1" s="1"/>
  <c r="Z708" i="1" s="1"/>
  <c r="AA573" i="1" l="1"/>
  <c r="Z737" i="1"/>
  <c r="Z220" i="1" s="1"/>
  <c r="AA574" i="1" l="1"/>
  <c r="AA576" i="1" s="1"/>
  <c r="AB576" i="1" s="1"/>
  <c r="AA717" i="1" l="1"/>
  <c r="AA696" i="1"/>
  <c r="AA699" i="1" s="1"/>
  <c r="AA618" i="1" s="1"/>
  <c r="AA619" i="1" s="1"/>
  <c r="AA644" i="1"/>
  <c r="AA655" i="1"/>
  <c r="AA620" i="1" l="1"/>
  <c r="AB619" i="1"/>
  <c r="AA652" i="1"/>
  <c r="AB655" i="1"/>
  <c r="AA645" i="1"/>
  <c r="AA647" i="1" s="1"/>
  <c r="AB644" i="1"/>
  <c r="AB645" i="1" s="1"/>
  <c r="AA649" i="1" l="1"/>
  <c r="AB647" i="1"/>
  <c r="AB649" i="1" s="1"/>
  <c r="AA668" i="1"/>
  <c r="AA670" i="1" s="1"/>
  <c r="AA671" i="1"/>
  <c r="AB652" i="1"/>
  <c r="AB671" i="1" s="1"/>
  <c r="AA622" i="1"/>
  <c r="AB620" i="1"/>
  <c r="AA673" i="1" l="1"/>
  <c r="AB665" i="1" s="1"/>
  <c r="AB656" i="1" s="1"/>
  <c r="AB668" i="1" s="1"/>
  <c r="AB670" i="1" s="1"/>
  <c r="AA672" i="1"/>
  <c r="AA701" i="1"/>
  <c r="AA741" i="1" s="1"/>
  <c r="AA749" i="1" s="1"/>
  <c r="AA758" i="1" s="1"/>
  <c r="AB622" i="1"/>
  <c r="AB701" i="1" s="1"/>
  <c r="AB719" i="1" l="1"/>
  <c r="AB741" i="1"/>
  <c r="AB749" i="1" s="1"/>
  <c r="AB672" i="1"/>
  <c r="AB673" i="1"/>
  <c r="AA719" i="1"/>
  <c r="AA720" i="1" s="1"/>
  <c r="AA736" i="1" s="1"/>
  <c r="AA703" i="1"/>
  <c r="AA707" i="1" s="1"/>
  <c r="AA708" i="1" s="1"/>
  <c r="AB767" i="1" l="1"/>
  <c r="G767" i="1" s="1"/>
  <c r="N766" i="1"/>
  <c r="G766" i="1" s="1"/>
  <c r="AB750" i="1"/>
  <c r="AB759" i="1" s="1"/>
  <c r="AB758" i="1"/>
  <c r="AB573" i="1"/>
  <c r="AA737" i="1"/>
  <c r="AA220" i="1" s="1"/>
  <c r="AB768" i="1" l="1"/>
  <c r="G768" i="1" s="1"/>
  <c r="G761" i="1"/>
  <c r="G765" i="1" s="1"/>
  <c r="G769" i="1" s="1"/>
  <c r="AB574" i="1"/>
  <c r="AB717" i="1" s="1"/>
  <c r="AB720" i="1" s="1"/>
  <c r="AB736" i="1" s="1"/>
  <c r="AB737" i="1" s="1"/>
  <c r="AB220" i="1" s="1"/>
  <c r="AB696" i="1" l="1"/>
  <c r="AB699" i="1" s="1"/>
  <c r="AB618" i="1" s="1"/>
  <c r="AB703" i="1" l="1"/>
  <c r="AB707" i="1" s="1"/>
  <c r="AB708" i="1" s="1"/>
</calcChain>
</file>

<file path=xl/sharedStrings.xml><?xml version="1.0" encoding="utf-8"?>
<sst xmlns="http://schemas.openxmlformats.org/spreadsheetml/2006/main" count="2213" uniqueCount="296">
  <si>
    <t>Название проекта</t>
  </si>
  <si>
    <t>Дата оценки:</t>
  </si>
  <si>
    <t>Макроэкономические данные</t>
  </si>
  <si>
    <t>Категория</t>
  </si>
  <si>
    <t>Длина периода</t>
  </si>
  <si>
    <t>Ед. изм.</t>
  </si>
  <si>
    <t>Источник / Примечание</t>
  </si>
  <si>
    <t>Прогноз</t>
  </si>
  <si>
    <t>Индекс цен потребителей (потребительская инфляция)</t>
  </si>
  <si>
    <t>%</t>
  </si>
  <si>
    <t>Индекс цен производителей (инфляция издержек)</t>
  </si>
  <si>
    <t>Темп прироста номинальной средней заработной платы</t>
  </si>
  <si>
    <t>Процент по текущему депозиту</t>
  </si>
  <si>
    <t>Общий режим налогообложения</t>
  </si>
  <si>
    <t>Налог на добавленную стоимость</t>
  </si>
  <si>
    <t>Налог на имущество организаций</t>
  </si>
  <si>
    <t>Налог на прибыль организации</t>
  </si>
  <si>
    <t>Упрощенный режим налогообложения</t>
  </si>
  <si>
    <t>НК РФ, гл. 26.2</t>
  </si>
  <si>
    <t>тыс. руб.</t>
  </si>
  <si>
    <t>Предельно допустимая среднесписочная численность персонала</t>
  </si>
  <si>
    <t>чел.</t>
  </si>
  <si>
    <t>Ставка налога</t>
  </si>
  <si>
    <t>Объект налогообложения - доходы</t>
  </si>
  <si>
    <t>Объект налогообложения - доходы, уменьшенные на расходы</t>
  </si>
  <si>
    <t>Минимальный налог</t>
  </si>
  <si>
    <t>НК РФ, гл. 26.2, ст. 346.21, п.3</t>
  </si>
  <si>
    <t>НК РФ, гл. 26.2, ст. 346.18, п.6</t>
  </si>
  <si>
    <t>Ставка дисконтирования</t>
  </si>
  <si>
    <t>Долгосрочный темп роста (годовой)</t>
  </si>
  <si>
    <t>МЭР</t>
  </si>
  <si>
    <t>Единый тариф страховых взносов</t>
  </si>
  <si>
    <t>НК РФ, ст. 425</t>
  </si>
  <si>
    <t>НК РФ, гл. 21, ст. 164</t>
  </si>
  <si>
    <t>НК РФ, гл. 30, ст. 380</t>
  </si>
  <si>
    <t>НК РФ, гл. 25, ст.284</t>
  </si>
  <si>
    <t>Для тех, кто только переходит: предельно допустимая выручка за 9 мес.</t>
  </si>
  <si>
    <t>Для ставок по основному тарифу: предельно допустимая сумма выручки</t>
  </si>
  <si>
    <t>Для ставок по повышенному тарифу: предельно допустимая сумма выручки</t>
  </si>
  <si>
    <t>Объем продаж</t>
  </si>
  <si>
    <t>шт.</t>
  </si>
  <si>
    <t>Базовый сценарий</t>
  </si>
  <si>
    <t>Оптимистичный сценарий</t>
  </si>
  <si>
    <t>Пессимистичный сценарий</t>
  </si>
  <si>
    <t>Темпы прироста продаж</t>
  </si>
  <si>
    <t>Контроль</t>
  </si>
  <si>
    <t>Процент прироста к базовому сценарию</t>
  </si>
  <si>
    <t>Процент снижения к базовому сценарию</t>
  </si>
  <si>
    <t>Цена</t>
  </si>
  <si>
    <t>Темпы прироста цены</t>
  </si>
  <si>
    <t>Исходные данные</t>
  </si>
  <si>
    <t>Персонал</t>
  </si>
  <si>
    <t>Должность 1</t>
  </si>
  <si>
    <t>Количество сотрудников</t>
  </si>
  <si>
    <t>Месячный оклад 1 сотрудника</t>
  </si>
  <si>
    <t>тыс. руб. / мес.</t>
  </si>
  <si>
    <t>Должность 2</t>
  </si>
  <si>
    <t>Должность 3</t>
  </si>
  <si>
    <t>Всего сотрудников</t>
  </si>
  <si>
    <t>Производственный персонал</t>
  </si>
  <si>
    <t>Административный персонал</t>
  </si>
  <si>
    <t>Коммереческий персонал</t>
  </si>
  <si>
    <t>Прямые материальные расходы</t>
  </si>
  <si>
    <t>Материальные расходы 1</t>
  </si>
  <si>
    <t>ед.</t>
  </si>
  <si>
    <t>Цена единицы (без НДС)</t>
  </si>
  <si>
    <t>Материальные расходы 2</t>
  </si>
  <si>
    <t>Материальные расходы 3</t>
  </si>
  <si>
    <t>Материальные расходы 4</t>
  </si>
  <si>
    <t>Материальные расходы 5</t>
  </si>
  <si>
    <t>Темп роста - индекс цен производителей</t>
  </si>
  <si>
    <t>Общепроизводственные расходы</t>
  </si>
  <si>
    <t>Общепроизводственные расходы 1 (без НДС)</t>
  </si>
  <si>
    <t>Общепроизводственные расходы 2 (без НДС)</t>
  </si>
  <si>
    <t>Общепроизводственные расходы 3 (без НДС)</t>
  </si>
  <si>
    <t>Общепроизводственные расходы 4 (без НДС)</t>
  </si>
  <si>
    <t>Общепроизводственные расходы 5 (без НДС)</t>
  </si>
  <si>
    <t>Расходы на персонал</t>
  </si>
  <si>
    <t>Административные расходы</t>
  </si>
  <si>
    <t>Административные расходы 1 (без НДС)</t>
  </si>
  <si>
    <t>Административные расходы 2 (без НДС)</t>
  </si>
  <si>
    <t>Административные расходы 3 (без НДС)</t>
  </si>
  <si>
    <t>Административные расходы 4 (без НДС)</t>
  </si>
  <si>
    <t>Административные расходы 5 (без НДС)</t>
  </si>
  <si>
    <t>Темп роста - индекс цен потребителей</t>
  </si>
  <si>
    <t>Коммерческие расходы</t>
  </si>
  <si>
    <t>Коммерческие расходы 1 (без НДС)</t>
  </si>
  <si>
    <t>Коммерческие расходы 2 (без НДС)</t>
  </si>
  <si>
    <t>Коммерческие расходы 3 (без НДС)</t>
  </si>
  <si>
    <t>Коммерческие расходы 4 (без НДС)</t>
  </si>
  <si>
    <t>Коммерческие расходы 5 (без НДС)</t>
  </si>
  <si>
    <t>Зависят от маркетинговой стратегии</t>
  </si>
  <si>
    <t>Темп прироста номинальной средней зп</t>
  </si>
  <si>
    <t>Капитальные вложения (Нематериальные активы и Основные средства)</t>
  </si>
  <si>
    <t>руб./шт.</t>
  </si>
  <si>
    <t>Нематериальный актив 1</t>
  </si>
  <si>
    <t>Стоимость (без НДС)</t>
  </si>
  <si>
    <t>Срок полезного использования</t>
  </si>
  <si>
    <t>График оплаты</t>
  </si>
  <si>
    <t>лет</t>
  </si>
  <si>
    <t>В сумме должно быть 100%</t>
  </si>
  <si>
    <t>Нематериальный актив 2</t>
  </si>
  <si>
    <t>Нематериальный актив 3</t>
  </si>
  <si>
    <t>Нематериальный актив 4</t>
  </si>
  <si>
    <t>Основное средство 2</t>
  </si>
  <si>
    <t>Основное средство 1</t>
  </si>
  <si>
    <t>Основное средство 3</t>
  </si>
  <si>
    <t>Основное средство 4</t>
  </si>
  <si>
    <t>Оборотный капитал</t>
  </si>
  <si>
    <t>Дебиторская задолженность</t>
  </si>
  <si>
    <t>Кредиторская задолженность</t>
  </si>
  <si>
    <t>Запасы</t>
  </si>
  <si>
    <t>% от выручки</t>
  </si>
  <si>
    <r>
      <t>www.damodaran.com</t>
    </r>
    <r>
      <rPr>
        <i/>
        <sz val="11"/>
        <color rgb="FF649D55"/>
        <rFont val="Arial"/>
        <family val="2"/>
        <charset val="204"/>
      </rPr>
      <t xml:space="preserve"> / целевое значение</t>
    </r>
  </si>
  <si>
    <t>Финансирование</t>
  </si>
  <si>
    <t>Собственный капитал</t>
  </si>
  <si>
    <t>Уставный капитал</t>
  </si>
  <si>
    <t>Взносы в учредительный капитал</t>
  </si>
  <si>
    <t>Взносы в акционерный капитал</t>
  </si>
  <si>
    <t>Целевое финансирование</t>
  </si>
  <si>
    <t>Выплата дивидендов</t>
  </si>
  <si>
    <t>Заемный капитал</t>
  </si>
  <si>
    <t>Долгосрочные кредиты и займы</t>
  </si>
  <si>
    <t>Долгосрочный кредит (займ) 1</t>
  </si>
  <si>
    <t>Процентная ставка (годовая)</t>
  </si>
  <si>
    <t>Поступление от кредита</t>
  </si>
  <si>
    <t>Возврат тела кредита</t>
  </si>
  <si>
    <t>Указываются со знаком плюс</t>
  </si>
  <si>
    <t>Долгосрочный кредит (займ) 2</t>
  </si>
  <si>
    <t>Краткосрочные кредиты и займы</t>
  </si>
  <si>
    <t>Краткосрочный кредит (займ) 1</t>
  </si>
  <si>
    <t>Краткосрочный кредит (займ) 2</t>
  </si>
  <si>
    <t>Прогнозы</t>
  </si>
  <si>
    <t>Выручка</t>
  </si>
  <si>
    <t>Коммерческий персонал</t>
  </si>
  <si>
    <t>Чистый оборотный капитал</t>
  </si>
  <si>
    <t>Изменение чистого оборотного капитала</t>
  </si>
  <si>
    <t>Нематериальные активы</t>
  </si>
  <si>
    <t>Капитальные вложения</t>
  </si>
  <si>
    <t>Незавершенные капитальные вложения</t>
  </si>
  <si>
    <t>Первоначальная стоимость на начало периода</t>
  </si>
  <si>
    <t>Первоначальная стоимость на конец периода</t>
  </si>
  <si>
    <t>Накопленная амортизация на начало периода</t>
  </si>
  <si>
    <t>Начисленная амортизация за период</t>
  </si>
  <si>
    <t>Накопленная амортизация на конец периода</t>
  </si>
  <si>
    <t>Балансовая стоимость на начало периода</t>
  </si>
  <si>
    <t>Балансовая стоимость на конец периода</t>
  </si>
  <si>
    <t>Основные средства</t>
  </si>
  <si>
    <t>Расходы</t>
  </si>
  <si>
    <t>Вложения в нематериальные активы</t>
  </si>
  <si>
    <t>Вложения в основные средства</t>
  </si>
  <si>
    <t>Вложения в нематериальный актив</t>
  </si>
  <si>
    <t>Сумма накопленных вложений в нематериальный актив</t>
  </si>
  <si>
    <t>Первоначальная стоимость при постановке на баланс</t>
  </si>
  <si>
    <t>Заемный каптал</t>
  </si>
  <si>
    <t>Изменения уставного капитала за период</t>
  </si>
  <si>
    <t>Целевое финансирование за период</t>
  </si>
  <si>
    <t>Итого собственный капитал</t>
  </si>
  <si>
    <t>Поступления от кредита</t>
  </si>
  <si>
    <t>Начисленные проценты к уплате</t>
  </si>
  <si>
    <t>Выплаченные проценты по кредиту</t>
  </si>
  <si>
    <t>Задолженность на конец периода (тело кредита)</t>
  </si>
  <si>
    <t>Годовая процентная ставка</t>
  </si>
  <si>
    <t>Квартальная процентная ставка</t>
  </si>
  <si>
    <t>Сумма тела кредита на конец периода</t>
  </si>
  <si>
    <t>Задолженность по выплате процентов на конец периода</t>
  </si>
  <si>
    <t>Сумма начисленных, но не выплаченных процентов</t>
  </si>
  <si>
    <t>Задолженность по долгосрочному кредиту (займу) 1</t>
  </si>
  <si>
    <t>Предполагается, что все проценты выплачиваются</t>
  </si>
  <si>
    <t>Изменение чистого долга</t>
  </si>
  <si>
    <t>Прочие доходы</t>
  </si>
  <si>
    <t>Проценты к получению</t>
  </si>
  <si>
    <t>Суммарный денежный поток за период</t>
  </si>
  <si>
    <t>Остаток денежных средств на конец периода</t>
  </si>
  <si>
    <t>Проценты к получению на конец периода</t>
  </si>
  <si>
    <t>Прогнозные отчеты</t>
  </si>
  <si>
    <t>Налоги</t>
  </si>
  <si>
    <t>Ставка налога на добавленную стоимость</t>
  </si>
  <si>
    <t>Налог на добавленную стоимость (полученный)</t>
  </si>
  <si>
    <t>Налог на добавленную стоимость (уплаченный)</t>
  </si>
  <si>
    <t>НДС к возврату / (уплате в бюджет)</t>
  </si>
  <si>
    <t>Страховые взносы в государственные внебюджетные фонды</t>
  </si>
  <si>
    <t>Страховые взносы по административному персоналу</t>
  </si>
  <si>
    <t>Страховые взносы по коммерческому персоналу</t>
  </si>
  <si>
    <t>Итого страховые взносы в государственные внебюджетные фонды</t>
  </si>
  <si>
    <t>Налог на имущество</t>
  </si>
  <si>
    <t>Балансовая стоимость основных средств на начало периода</t>
  </si>
  <si>
    <t>Балансовая стоимость основных средств на конец периода</t>
  </si>
  <si>
    <t>Средняя балансовая стоимость основных средств за период</t>
  </si>
  <si>
    <t>Ставка налога на имущество</t>
  </si>
  <si>
    <t>Налог на имущество организации</t>
  </si>
  <si>
    <t>Налог на прибыль</t>
  </si>
  <si>
    <t>Прибыль / (убыток) до налогообложения</t>
  </si>
  <si>
    <t>Сумма переносимого убытка</t>
  </si>
  <si>
    <t>Налоговая база</t>
  </si>
  <si>
    <t>Ставка налога на прибыль организации</t>
  </si>
  <si>
    <t>Расходы на производственный персонал</t>
  </si>
  <si>
    <t>Расходы на административный персонал</t>
  </si>
  <si>
    <t>Расходы на коммерческий персонал</t>
  </si>
  <si>
    <t>Доходы</t>
  </si>
  <si>
    <t>Режим налогообложения</t>
  </si>
  <si>
    <t>Общий</t>
  </si>
  <si>
    <t>Среднесписочная численность персонала</t>
  </si>
  <si>
    <t>Можно ли применять упрощенную систему налогообложения?</t>
  </si>
  <si>
    <t>Сценарий 1: Объект налогообложения - доходы</t>
  </si>
  <si>
    <t>Налог исчисленный</t>
  </si>
  <si>
    <t>Налог к уплате</t>
  </si>
  <si>
    <t>Сценарий 2: Объект налогообложения - доходы, уменьшенные на расходы</t>
  </si>
  <si>
    <t>Амортизация</t>
  </si>
  <si>
    <t>Перенесенный убыток</t>
  </si>
  <si>
    <t>НК РФ, гл. 26.2, ст. 346.12, п.2</t>
  </si>
  <si>
    <t>НК РФ, гл. 26.2, ст. 346.12, п.3</t>
  </si>
  <si>
    <t>Предельно допустимая балансовая стоимость основных средств</t>
  </si>
  <si>
    <t>НК РФ, гл. 26.2, ст. 346.13, п.4</t>
  </si>
  <si>
    <t>Средняя балансовая стоимость основных средств</t>
  </si>
  <si>
    <t>Затраты на производственный персонал</t>
  </si>
  <si>
    <t>Страховые взносы по производственному персоналу</t>
  </si>
  <si>
    <t>с НДС</t>
  </si>
  <si>
    <t>Административные расходы, вкл. персонал</t>
  </si>
  <si>
    <t>Отчет о прибылях и убытках</t>
  </si>
  <si>
    <t>Себестоимость</t>
  </si>
  <si>
    <t>Страховые взносы на производственный персонал</t>
  </si>
  <si>
    <t>Валовая прибыль</t>
  </si>
  <si>
    <t>Прибыль / (убыток) от продаж</t>
  </si>
  <si>
    <t>Налоги, относимые на финансовый результат</t>
  </si>
  <si>
    <t>Проценты к уплате</t>
  </si>
  <si>
    <t>Чистая прибыль / (убыток)</t>
  </si>
  <si>
    <t>Выплаченные дивидены</t>
  </si>
  <si>
    <t>Нераспределенная прибыль</t>
  </si>
  <si>
    <t>Накопленная нераспределенная прибыль</t>
  </si>
  <si>
    <t>Можно ли использовать упрощенный режим налогообложения?</t>
  </si>
  <si>
    <t>Год перехода на общий режим налогообложения</t>
  </si>
  <si>
    <t>Коммерческие расходы, вкл. персонал</t>
  </si>
  <si>
    <t>Денежные потоки от операционной деятельности</t>
  </si>
  <si>
    <t>Себестоимость (вкл. налог на имущество)</t>
  </si>
  <si>
    <t>Выплаченные проценты</t>
  </si>
  <si>
    <t>Денежные потоки от инвестиционной деятельности</t>
  </si>
  <si>
    <t>Инвестиции в НА и ОС</t>
  </si>
  <si>
    <t>Инвестиции в оборотный капитал</t>
  </si>
  <si>
    <t>Денежные потоки от финансовой деятельности</t>
  </si>
  <si>
    <t>Поступление учредительного капитала</t>
  </si>
  <si>
    <t>Поступление акционерного капитала</t>
  </si>
  <si>
    <t>Поступление кредитов</t>
  </si>
  <si>
    <t>Возврат кредитов</t>
  </si>
  <si>
    <t>Денежные средства на конец периода</t>
  </si>
  <si>
    <t>Отчет о движении денежных  средств</t>
  </si>
  <si>
    <t>Упрощенный</t>
  </si>
  <si>
    <t>Дисконтированный денежный поток</t>
  </si>
  <si>
    <t>Корректировки:</t>
  </si>
  <si>
    <t>Итого корректировки</t>
  </si>
  <si>
    <t>Терминальная стоимость</t>
  </si>
  <si>
    <t>Долгосрочный темп роста в терминальном периоде</t>
  </si>
  <si>
    <t>Кумулятивный фактор дисконтирования</t>
  </si>
  <si>
    <t>Дисконтированная терминальная стоимость</t>
  </si>
  <si>
    <t>Денежный поток на инвестированный капитал</t>
  </si>
  <si>
    <t>Посленалоговая прибыль / (убыток) от продаж</t>
  </si>
  <si>
    <t>Стоимость бизнеса</t>
  </si>
  <si>
    <t>Анализ проекта</t>
  </si>
  <si>
    <t>Чистая приведенная стоимость проекта (NPV)</t>
  </si>
  <si>
    <t>Внутренняя норма доходности (IRR)</t>
  </si>
  <si>
    <t>Срок окупаемости</t>
  </si>
  <si>
    <t>Дисконтированный срок окупаемости</t>
  </si>
  <si>
    <t>Индекс прибыльности</t>
  </si>
  <si>
    <t>Инвестированный капитал</t>
  </si>
  <si>
    <t>Дисконтированный инвестированный капитал</t>
  </si>
  <si>
    <t>НК РФ, гл. 26.2, ст. 346.14</t>
  </si>
  <si>
    <t>Минфин</t>
  </si>
  <si>
    <t>https://www.economy.gov.ru/material/directions/makroec/prognozy_socialno_ekonomicheskogo_razvitiya/</t>
  </si>
  <si>
    <t>Изготовитель очков - сборщик</t>
  </si>
  <si>
    <t>Изготовитель деталей на 3D принтере</t>
  </si>
  <si>
    <t>Технический директор</t>
  </si>
  <si>
    <t>Инженер-проектировщик</t>
  </si>
  <si>
    <t>Специалисты по продвижению</t>
  </si>
  <si>
    <t>Сотрудники колл-центра</t>
  </si>
  <si>
    <t>Пластик для изготовления деталей</t>
  </si>
  <si>
    <t>Стекло для очков</t>
  </si>
  <si>
    <t>Винтики</t>
  </si>
  <si>
    <t>Клей</t>
  </si>
  <si>
    <t>Расходники для 3D принтера</t>
  </si>
  <si>
    <t>Средство для протирания очков</t>
  </si>
  <si>
    <t>Аренда помещения</t>
  </si>
  <si>
    <t>Расходы на связь (интернет, телефон)</t>
  </si>
  <si>
    <t>Расходы на продвижение в интернет</t>
  </si>
  <si>
    <t>Листовки. Флаеры</t>
  </si>
  <si>
    <t>Участие на выставках</t>
  </si>
  <si>
    <t>Патент на промышленный образец</t>
  </si>
  <si>
    <t>Лицензия на ПО для производства</t>
  </si>
  <si>
    <t>Компьютер</t>
  </si>
  <si>
    <t>3D принтер</t>
  </si>
  <si>
    <t>Микросхемы</t>
  </si>
  <si>
    <t>Справочно: Денежные средства на конец периода</t>
  </si>
  <si>
    <t>Очкариус</t>
  </si>
  <si>
    <t>Технический специалист по работе с микросхемами</t>
  </si>
  <si>
    <t>Сумма накопленных вложений в основное средство</t>
  </si>
  <si>
    <t>Вложения в основное средство</t>
  </si>
  <si>
    <t>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</si>
</sst>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;\(#,##0\)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649D55"/>
      <name val="Arial"/>
      <family val="2"/>
      <charset val="204"/>
    </font>
    <font>
      <sz val="11"/>
      <color theme="0"/>
      <name val="Arial"/>
      <family val="2"/>
      <charset val="204"/>
    </font>
    <font>
      <b/>
      <sz val="11"/>
      <color theme="0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b/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i/>
      <sz val="11"/>
      <color rgb="FF649D55"/>
      <name val="Arial"/>
      <family val="2"/>
      <charset val="204"/>
    </font>
    <font>
      <b/>
      <i/>
      <sz val="11"/>
      <color rgb="FF649D55"/>
      <name val="Arial"/>
      <family val="2"/>
      <charset val="204"/>
    </font>
    <font>
      <b/>
      <i/>
      <sz val="11"/>
      <color theme="1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rgb="FF649D55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i/>
      <u/>
      <sz val="11"/>
      <color rgb="FF649D55"/>
      <name val="Arial"/>
      <family val="2"/>
      <charset val="204"/>
    </font>
    <font>
      <b/>
      <i/>
      <sz val="11"/>
      <name val="Arial"/>
      <family val="2"/>
      <charset val="204"/>
    </font>
    <font>
      <i/>
      <u/>
      <sz val="11"/>
      <color theme="1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2038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4" fillId="8" borderId="0" xfId="0" applyFont="1" applyFill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left" vertical="center"/>
    </xf>
    <xf numFmtId="0" fontId="5" fillId="8" borderId="0" xfId="0" applyFont="1" applyFill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vertical="top" wrapText="1"/>
    </xf>
    <xf numFmtId="164" fontId="8" fillId="0" borderId="3" xfId="1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7" fillId="0" borderId="0" xfId="0" applyFont="1"/>
    <xf numFmtId="0" fontId="8" fillId="0" borderId="0" xfId="0" applyFont="1" applyAlignment="1">
      <alignment horizontal="left" indent="2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indent="2"/>
    </xf>
    <xf numFmtId="3" fontId="3" fillId="0" borderId="3" xfId="0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left" indent="2"/>
    </xf>
    <xf numFmtId="0" fontId="8" fillId="0" borderId="0" xfId="0" applyFont="1" applyAlignment="1">
      <alignment horizontal="left" indent="4"/>
    </xf>
    <xf numFmtId="164" fontId="9" fillId="0" borderId="3" xfId="0" applyNumberFormat="1" applyFont="1" applyBorder="1" applyAlignment="1">
      <alignment horizontal="center"/>
    </xf>
    <xf numFmtId="0" fontId="11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indent="4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13" fillId="0" borderId="3" xfId="0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0" fontId="8" fillId="0" borderId="0" xfId="0" applyFont="1" applyAlignment="1">
      <alignment horizontal="left" vertical="center" indent="2"/>
    </xf>
    <xf numFmtId="0" fontId="2" fillId="9" borderId="4" xfId="0" applyFont="1" applyFill="1" applyBorder="1" applyAlignment="1">
      <alignment horizontal="left" vertical="center"/>
    </xf>
    <xf numFmtId="3" fontId="14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 indent="4"/>
    </xf>
    <xf numFmtId="0" fontId="2" fillId="0" borderId="0" xfId="0" applyFont="1" applyAlignment="1">
      <alignment horizontal="left" indent="4"/>
    </xf>
    <xf numFmtId="0" fontId="2" fillId="0" borderId="0" xfId="0" applyFont="1" applyAlignment="1">
      <alignment horizontal="left" indent="6"/>
    </xf>
    <xf numFmtId="0" fontId="7" fillId="0" borderId="0" xfId="0" applyFont="1" applyAlignment="1">
      <alignment horizontal="left" vertical="center" indent="2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indent="4"/>
    </xf>
    <xf numFmtId="3" fontId="7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left" indent="6"/>
    </xf>
    <xf numFmtId="0" fontId="3" fillId="0" borderId="0" xfId="0" applyFont="1" applyAlignment="1">
      <alignment horizontal="left" indent="2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4"/>
    </xf>
    <xf numFmtId="164" fontId="9" fillId="0" borderId="3" xfId="1" applyNumberFormat="1" applyFont="1" applyBorder="1" applyAlignment="1">
      <alignment horizontal="center"/>
    </xf>
    <xf numFmtId="0" fontId="17" fillId="0" borderId="0" xfId="2" applyFont="1" applyAlignment="1" applyProtection="1"/>
    <xf numFmtId="0" fontId="7" fillId="0" borderId="0" xfId="0" applyFont="1" applyAlignment="1">
      <alignment horizontal="left" vertical="center" indent="4"/>
    </xf>
    <xf numFmtId="0" fontId="2" fillId="0" borderId="0" xfId="0" applyFont="1" applyAlignment="1">
      <alignment horizontal="left" vertical="center" indent="6"/>
    </xf>
    <xf numFmtId="0" fontId="15" fillId="0" borderId="0" xfId="0" applyFont="1" applyAlignment="1">
      <alignment horizontal="left" indent="6"/>
    </xf>
    <xf numFmtId="0" fontId="8" fillId="0" borderId="0" xfId="0" applyFont="1" applyAlignment="1">
      <alignment horizontal="left" vertical="center" indent="6"/>
    </xf>
    <xf numFmtId="0" fontId="8" fillId="0" borderId="0" xfId="0" applyFont="1" applyAlignment="1">
      <alignment horizontal="left" vertical="center" indent="8"/>
    </xf>
    <xf numFmtId="0" fontId="2" fillId="0" borderId="0" xfId="0" applyFont="1" applyAlignment="1">
      <alignment horizontal="left" vertical="center" indent="8"/>
    </xf>
    <xf numFmtId="0" fontId="5" fillId="10" borderId="0" xfId="0" applyFont="1" applyFill="1" applyAlignment="1">
      <alignment vertical="center"/>
    </xf>
    <xf numFmtId="0" fontId="4" fillId="10" borderId="0" xfId="0" applyFont="1" applyFill="1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0" fontId="4" fillId="11" borderId="0" xfId="0" applyFont="1" applyFill="1" applyAlignment="1">
      <alignment vertical="center"/>
    </xf>
    <xf numFmtId="0" fontId="4" fillId="11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left" vertical="center"/>
    </xf>
    <xf numFmtId="0" fontId="5" fillId="10" borderId="0" xfId="0" applyFont="1" applyFill="1" applyAlignment="1">
      <alignment horizontal="left" vertical="center"/>
    </xf>
    <xf numFmtId="0" fontId="5" fillId="11" borderId="0" xfId="0" applyFont="1" applyFill="1" applyAlignment="1">
      <alignment horizontal="left" vertical="center" indent="2"/>
    </xf>
    <xf numFmtId="0" fontId="15" fillId="0" borderId="0" xfId="0" applyFont="1" applyAlignment="1">
      <alignment horizontal="left" indent="4"/>
    </xf>
    <xf numFmtId="3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left" indent="4"/>
    </xf>
    <xf numFmtId="3" fontId="14" fillId="0" borderId="0" xfId="0" applyNumberFormat="1" applyFont="1" applyAlignment="1">
      <alignment horizontal="center"/>
    </xf>
    <xf numFmtId="0" fontId="7" fillId="0" borderId="0" xfId="0" applyFont="1" applyAlignment="1">
      <alignment horizontal="left" indent="2"/>
    </xf>
    <xf numFmtId="164" fontId="18" fillId="0" borderId="3" xfId="1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 indent="4"/>
    </xf>
    <xf numFmtId="0" fontId="7" fillId="0" borderId="0" xfId="0" applyFont="1" applyAlignment="1">
      <alignment horizontal="left" indent="6"/>
    </xf>
    <xf numFmtId="0" fontId="2" fillId="0" borderId="0" xfId="0" applyFont="1" applyAlignment="1">
      <alignment horizontal="left" indent="8"/>
    </xf>
    <xf numFmtId="0" fontId="8" fillId="0" borderId="0" xfId="0" applyFont="1" applyAlignment="1">
      <alignment horizontal="left" indent="8"/>
    </xf>
    <xf numFmtId="3" fontId="8" fillId="0" borderId="3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1" fontId="7" fillId="3" borderId="2" xfId="0" applyNumberFormat="1" applyFont="1" applyFill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/>
    </xf>
    <xf numFmtId="4" fontId="13" fillId="0" borderId="3" xfId="0" applyNumberFormat="1" applyFont="1" applyBorder="1" applyAlignment="1">
      <alignment horizontal="center"/>
    </xf>
    <xf numFmtId="0" fontId="19" fillId="0" borderId="0" xfId="2" applyFont="1" applyAlignment="1">
      <alignment vertical="top"/>
    </xf>
    <xf numFmtId="3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649D55"/>
      <color rgb="FF1F497D"/>
      <color rgb="FFCCC0DA"/>
      <color rgb="FFE6B8B7"/>
      <color rgb="FFFF9797"/>
      <color rgb="FFFFCCCC"/>
      <color rgb="FFFF99FF"/>
      <color rgb="FF2038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amodaran.com/" TargetMode="External"/><Relationship Id="rId1" Type="http://schemas.openxmlformats.org/officeDocument/2006/relationships/hyperlink" Target="http://www.damodaran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conomy.gov.ru/material/directions/makroec/prognozy_socialno_ekonomicheskogo_razvitiya/" TargetMode="External"/><Relationship Id="rId2" Type="http://schemas.openxmlformats.org/officeDocument/2006/relationships/hyperlink" Target="http://www.damodaran.com/" TargetMode="External"/><Relationship Id="rId1" Type="http://schemas.openxmlformats.org/officeDocument/2006/relationships/hyperlink" Target="http://www.damodaran.com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economy.gov.ru/material/directions/makroec/prognozy_socialno_ekonomicheskogo_razvitiya/" TargetMode="External"/><Relationship Id="rId4" Type="http://schemas.openxmlformats.org/officeDocument/2006/relationships/hyperlink" Target="https://www.economy.gov.ru/material/directions/makroec/prognozy_socialno_ekonomicheskogo_razvitiy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49FDF-FA3E-445F-8581-4D95F31CA97A}">
  <sheetPr>
    <outlinePr summaryBelow="0"/>
  </sheetPr>
  <dimension ref="B2:AM771"/>
  <sheetViews>
    <sheetView showGridLines="0" zoomScale="85" zoomScaleNormal="85" workbookViewId="0">
      <pane xSplit="9" ySplit="7" topLeftCell="J8" activePane="bottomRight" state="frozen"/>
      <selection pane="topRight" activeCell="H1" sqref="H1"/>
      <selection pane="bottomLeft" activeCell="A8" sqref="A8"/>
      <selection pane="bottomRight" activeCell="G766" sqref="G766"/>
    </sheetView>
  </sheetViews>
  <sheetFormatPr defaultRowHeight="14.25" outlineLevelRow="6" outlineLevelCol="1" x14ac:dyDescent="0.25"/>
  <cols>
    <col min="1" max="1" width="1.28515625" style="3" customWidth="1"/>
    <col min="2" max="2" width="9.42578125" style="3" customWidth="1"/>
    <col min="3" max="3" width="6" style="3" customWidth="1"/>
    <col min="4" max="4" width="63.85546875" style="3" customWidth="1"/>
    <col min="5" max="5" width="15.7109375" style="8" customWidth="1"/>
    <col min="6" max="6" width="41.5703125" style="11" hidden="1" customWidth="1" outlineLevel="1"/>
    <col min="7" max="7" width="21.28515625" style="11" customWidth="1" collapsed="1"/>
    <col min="8" max="8" width="2.85546875" style="11" customWidth="1"/>
    <col min="9" max="9" width="1.42578125" style="3" customWidth="1"/>
    <col min="10" max="13" width="13" style="8" customWidth="1" outlineLevel="1"/>
    <col min="14" max="14" width="13" style="8" customWidth="1"/>
    <col min="15" max="18" width="13" style="3" customWidth="1" outlineLevel="1"/>
    <col min="19" max="19" width="13" style="3" customWidth="1"/>
    <col min="20" max="21" width="13" style="3" customWidth="1" outlineLevel="1"/>
    <col min="22" max="22" width="13" style="3" customWidth="1"/>
    <col min="23" max="24" width="13" style="3" customWidth="1" outlineLevel="1"/>
    <col min="25" max="25" width="13" style="3" customWidth="1"/>
    <col min="26" max="27" width="13" style="3" customWidth="1" outlineLevel="1"/>
    <col min="28" max="28" width="13" style="3" customWidth="1"/>
    <col min="29" max="16384" width="9.140625" style="3"/>
  </cols>
  <sheetData>
    <row r="2" spans="2:28" x14ac:dyDescent="0.25">
      <c r="B2" s="2" t="s">
        <v>0</v>
      </c>
    </row>
    <row r="3" spans="2:28" x14ac:dyDescent="0.25">
      <c r="B3" s="3" t="s">
        <v>1</v>
      </c>
      <c r="D3" s="4">
        <v>44927</v>
      </c>
    </row>
    <row r="5" spans="2:28" ht="15" x14ac:dyDescent="0.25">
      <c r="B5" s="6"/>
      <c r="C5" s="5"/>
      <c r="D5" s="5"/>
      <c r="E5" s="9"/>
      <c r="F5" s="12"/>
      <c r="G5" s="12"/>
      <c r="H5" s="12"/>
      <c r="J5" s="109" t="s">
        <v>7</v>
      </c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</row>
    <row r="6" spans="2:28" ht="15" x14ac:dyDescent="0.25">
      <c r="B6" s="3" t="s">
        <v>3</v>
      </c>
      <c r="E6" s="8" t="s">
        <v>5</v>
      </c>
      <c r="F6" s="11" t="s">
        <v>6</v>
      </c>
      <c r="G6" s="8" t="s">
        <v>45</v>
      </c>
      <c r="H6" s="8"/>
      <c r="J6" s="14" t="str">
        <f xml:space="preserve"> "1 кв. "&amp;RIGHT(TEXT($D$3, "ДД.MM.ГГГГ"), 4)</f>
        <v>1 кв. 2023</v>
      </c>
      <c r="K6" s="14" t="str">
        <f xml:space="preserve"> "2 кв. "&amp;RIGHT(TEXT($D$3, "ДД.MM.ГГГГ"), 4)</f>
        <v>2 кв. 2023</v>
      </c>
      <c r="L6" s="14" t="str">
        <f xml:space="preserve"> "3 кв. "&amp;RIGHT(TEXT($D$3, "ДД.MM.ГГГГ"), 4)</f>
        <v>3 кв. 2023</v>
      </c>
      <c r="M6" s="14" t="str">
        <f xml:space="preserve"> "4 кв. "&amp;RIGHT(TEXT($D$3, "ДД.MM.ГГГГ"), 4)</f>
        <v>4 кв. 2023</v>
      </c>
      <c r="N6" s="104">
        <f xml:space="preserve"> RIGHT(TEXT($D$3, "ДД.MM.ГГГГ"), 4) + 0</f>
        <v>2023</v>
      </c>
      <c r="O6" s="15" t="str">
        <f xml:space="preserve"> "1 кв. "&amp;RIGHT(TEXT($D$3, "ДД.MM.ГГГГ"), 4) + 1</f>
        <v>1 кв. 2024</v>
      </c>
      <c r="P6" s="15" t="str">
        <f xml:space="preserve"> "2 кв. "&amp;RIGHT(TEXT($D$3, "ДД.MM.ГГГГ"), 4) + 1</f>
        <v>2 кв. 2024</v>
      </c>
      <c r="Q6" s="15" t="str">
        <f xml:space="preserve"> "3 кв. "&amp;RIGHT(TEXT($D$3, "ДД.MM.ГГГГ"), 4) + 1</f>
        <v>3 кв. 2024</v>
      </c>
      <c r="R6" s="15" t="str">
        <f xml:space="preserve"> "4 кв. "&amp;RIGHT(TEXT($D$3, "ДД.MM.ГГГГ"), 4) + 1</f>
        <v>4 кв. 2024</v>
      </c>
      <c r="S6" s="16">
        <f xml:space="preserve"> RIGHT(TEXT($D$3, "ДД.MM.ГГГГ"), 4) + 1</f>
        <v>2024</v>
      </c>
      <c r="T6" s="17" t="str">
        <f xml:space="preserve"> "1 пол. "&amp;RIGHT(TEXT($D$3, "ДД.MM.ГГГГ"), 4) + 2</f>
        <v>1 пол. 2025</v>
      </c>
      <c r="U6" s="18" t="str">
        <f xml:space="preserve"> "2 пол. "&amp;RIGHT(TEXT($D$3, "ДД.MM.ГГГГ"), 4) + 2</f>
        <v>2 пол. 2025</v>
      </c>
      <c r="V6" s="19">
        <f xml:space="preserve"> RIGHT(TEXT($D$3, "ДД.MM.ГГГГ"), 4) + 2</f>
        <v>2025</v>
      </c>
      <c r="W6" s="20" t="str">
        <f xml:space="preserve"> "1 пол. "&amp;RIGHT(TEXT($D$3, "ДД.MM.ГГГГ"), 4) + 3</f>
        <v>1 пол. 2026</v>
      </c>
      <c r="X6" s="20" t="str">
        <f xml:space="preserve"> "2 пол. "&amp;RIGHT(TEXT($D$3, "ДД.MM.ГГГГ"), 4) + 3</f>
        <v>2 пол. 2026</v>
      </c>
      <c r="Y6" s="21">
        <f xml:space="preserve"> RIGHT(TEXT($D$3, "ДД.MM.ГГГГ"), 4) + 3</f>
        <v>2026</v>
      </c>
      <c r="Z6" s="23" t="str">
        <f xml:space="preserve"> "1 пол. "&amp;RIGHT(TEXT($D$3, "ДД.MM.ГГГГ"), 4) + 4</f>
        <v>1 пол. 2027</v>
      </c>
      <c r="AA6" s="23" t="str">
        <f xml:space="preserve"> "2 пол. "&amp;RIGHT(TEXT($D$3, "ДД.MM.ГГГГ"), 4) + 4</f>
        <v>2 пол. 2027</v>
      </c>
      <c r="AB6" s="22">
        <f xml:space="preserve"> RIGHT(TEXT($D$3, "ДД.MM.ГГГГ"), 4) + 4</f>
        <v>2027</v>
      </c>
    </row>
    <row r="7" spans="2:28" s="7" customFormat="1" x14ac:dyDescent="0.25">
      <c r="B7" s="7" t="s">
        <v>4</v>
      </c>
      <c r="E7" s="10"/>
      <c r="F7" s="13"/>
      <c r="G7" s="13"/>
      <c r="H7" s="13"/>
      <c r="J7" s="24">
        <f>3/12</f>
        <v>0.25</v>
      </c>
      <c r="K7" s="24">
        <f>3/12</f>
        <v>0.25</v>
      </c>
      <c r="L7" s="24">
        <f>3/12</f>
        <v>0.25</v>
      </c>
      <c r="M7" s="24">
        <f>3/12</f>
        <v>0.25</v>
      </c>
      <c r="N7" s="24">
        <v>1</v>
      </c>
      <c r="O7" s="24">
        <f>3/12</f>
        <v>0.25</v>
      </c>
      <c r="P7" s="24">
        <f>3/12</f>
        <v>0.25</v>
      </c>
      <c r="Q7" s="24">
        <f>3/12</f>
        <v>0.25</v>
      </c>
      <c r="R7" s="24">
        <f>3/12</f>
        <v>0.25</v>
      </c>
      <c r="S7" s="24">
        <v>1</v>
      </c>
      <c r="T7" s="24">
        <f xml:space="preserve"> 6/12</f>
        <v>0.5</v>
      </c>
      <c r="U7" s="24">
        <f xml:space="preserve"> 6/12</f>
        <v>0.5</v>
      </c>
      <c r="V7" s="24">
        <v>1</v>
      </c>
      <c r="W7" s="24">
        <f xml:space="preserve"> 6/12</f>
        <v>0.5</v>
      </c>
      <c r="X7" s="24">
        <f xml:space="preserve"> 6/12</f>
        <v>0.5</v>
      </c>
      <c r="Y7" s="24">
        <v>1</v>
      </c>
      <c r="Z7" s="24">
        <f xml:space="preserve"> 6/12</f>
        <v>0.5</v>
      </c>
      <c r="AA7" s="24">
        <f xml:space="preserve"> 6/12</f>
        <v>0.5</v>
      </c>
      <c r="AB7" s="24">
        <v>1</v>
      </c>
    </row>
    <row r="9" spans="2:28" ht="15" collapsed="1" x14ac:dyDescent="0.25">
      <c r="B9" s="28" t="s">
        <v>2</v>
      </c>
      <c r="C9" s="25"/>
      <c r="D9" s="25"/>
      <c r="E9" s="26"/>
      <c r="F9" s="27"/>
      <c r="G9" s="27"/>
      <c r="H9" s="27"/>
      <c r="I9" s="25"/>
      <c r="J9" s="26"/>
      <c r="K9" s="26"/>
      <c r="L9" s="26"/>
      <c r="M9" s="26"/>
      <c r="N9" s="26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spans="2:28" hidden="1" outlineLevel="1" x14ac:dyDescent="0.25"/>
    <row r="11" spans="2:28" hidden="1" outlineLevel="1" x14ac:dyDescent="0.2">
      <c r="B11" s="29" t="s">
        <v>8</v>
      </c>
      <c r="C11" s="29"/>
      <c r="E11" s="30" t="s">
        <v>9</v>
      </c>
      <c r="F11" s="31" t="s">
        <v>30</v>
      </c>
      <c r="G11" s="31"/>
      <c r="H11" s="31"/>
      <c r="I11" s="1"/>
      <c r="J11" s="32">
        <f t="shared" ref="J11:M12" si="0" xml:space="preserve"> (1 + $N11) ^ J$7 - 1</f>
        <v>0</v>
      </c>
      <c r="K11" s="32">
        <f t="shared" si="0"/>
        <v>0</v>
      </c>
      <c r="L11" s="32">
        <f t="shared" si="0"/>
        <v>0</v>
      </c>
      <c r="M11" s="32">
        <f t="shared" si="0"/>
        <v>0</v>
      </c>
      <c r="N11" s="33">
        <v>0</v>
      </c>
      <c r="O11" s="32">
        <f t="shared" ref="O11:R12" si="1" xml:space="preserve"> (1 + $S11) ^ O$7 - 1</f>
        <v>0</v>
      </c>
      <c r="P11" s="32">
        <f t="shared" si="1"/>
        <v>0</v>
      </c>
      <c r="Q11" s="32">
        <f t="shared" si="1"/>
        <v>0</v>
      </c>
      <c r="R11" s="32">
        <f t="shared" si="1"/>
        <v>0</v>
      </c>
      <c r="S11" s="33">
        <v>0</v>
      </c>
      <c r="T11" s="32">
        <f xml:space="preserve"> (1 + $V11) ^ T$7 - 1</f>
        <v>0</v>
      </c>
      <c r="U11" s="32">
        <f xml:space="preserve"> (1 + $V11) ^ U$7 - 1</f>
        <v>0</v>
      </c>
      <c r="V11" s="33">
        <v>0</v>
      </c>
      <c r="W11" s="32">
        <f xml:space="preserve"> (1 + $Y11) ^ W$7 - 1</f>
        <v>0</v>
      </c>
      <c r="X11" s="32">
        <f xml:space="preserve"> (1 + $Y11) ^ X$7 - 1</f>
        <v>0</v>
      </c>
      <c r="Y11" s="33">
        <v>0</v>
      </c>
      <c r="Z11" s="32">
        <f xml:space="preserve"> (1 + $AB11) ^ Z$7 - 1</f>
        <v>0</v>
      </c>
      <c r="AA11" s="32">
        <f xml:space="preserve"> (1 + $AB11) ^ AA$7 - 1</f>
        <v>0</v>
      </c>
      <c r="AB11" s="33">
        <v>0</v>
      </c>
    </row>
    <row r="12" spans="2:28" hidden="1" outlineLevel="1" x14ac:dyDescent="0.2">
      <c r="B12" s="29" t="s">
        <v>10</v>
      </c>
      <c r="C12" s="29"/>
      <c r="E12" s="30" t="s">
        <v>9</v>
      </c>
      <c r="F12" s="31" t="s">
        <v>30</v>
      </c>
      <c r="G12" s="31"/>
      <c r="H12" s="31"/>
      <c r="I12" s="1"/>
      <c r="J12" s="32">
        <f t="shared" si="0"/>
        <v>0</v>
      </c>
      <c r="K12" s="32">
        <f t="shared" si="0"/>
        <v>0</v>
      </c>
      <c r="L12" s="32">
        <f t="shared" si="0"/>
        <v>0</v>
      </c>
      <c r="M12" s="32">
        <f t="shared" si="0"/>
        <v>0</v>
      </c>
      <c r="N12" s="33">
        <v>0</v>
      </c>
      <c r="O12" s="32">
        <f t="shared" si="1"/>
        <v>0</v>
      </c>
      <c r="P12" s="32">
        <f t="shared" si="1"/>
        <v>0</v>
      </c>
      <c r="Q12" s="32">
        <f t="shared" si="1"/>
        <v>0</v>
      </c>
      <c r="R12" s="32">
        <f t="shared" si="1"/>
        <v>0</v>
      </c>
      <c r="S12" s="33">
        <v>0</v>
      </c>
      <c r="T12" s="32">
        <f xml:space="preserve"> (1 + $V12) ^ T$7 - 1</f>
        <v>0</v>
      </c>
      <c r="U12" s="32">
        <f xml:space="preserve"> (1 + $V12) ^ U$7 - 1</f>
        <v>0</v>
      </c>
      <c r="V12" s="33">
        <v>0</v>
      </c>
      <c r="W12" s="32">
        <f xml:space="preserve"> (1 + $Y12) ^ W$7 - 1</f>
        <v>0</v>
      </c>
      <c r="X12" s="32">
        <f xml:space="preserve"> (1 + $Y12) ^ X$7 - 1</f>
        <v>0</v>
      </c>
      <c r="Y12" s="33">
        <v>0</v>
      </c>
      <c r="Z12" s="32">
        <f xml:space="preserve"> (1 + $AB12) ^ Z$7 - 1</f>
        <v>0</v>
      </c>
      <c r="AA12" s="32">
        <f xml:space="preserve"> (1 + $AB12) ^ AA$7 - 1</f>
        <v>0</v>
      </c>
      <c r="AB12" s="33">
        <v>0</v>
      </c>
    </row>
    <row r="13" spans="2:28" hidden="1" outlineLevel="1" x14ac:dyDescent="0.2">
      <c r="B13" s="29"/>
      <c r="C13" s="29"/>
      <c r="E13" s="30"/>
      <c r="F13" s="31"/>
      <c r="G13" s="31"/>
      <c r="H13" s="31"/>
      <c r="I13" s="1"/>
      <c r="J13" s="30"/>
      <c r="K13" s="30"/>
      <c r="L13" s="30"/>
      <c r="M13" s="30"/>
      <c r="N13" s="34"/>
      <c r="O13" s="30"/>
      <c r="P13" s="30"/>
      <c r="Q13" s="30"/>
      <c r="R13" s="30"/>
      <c r="S13" s="34"/>
      <c r="T13" s="30"/>
      <c r="U13" s="30"/>
      <c r="V13" s="30"/>
      <c r="W13" s="30"/>
      <c r="X13" s="34"/>
      <c r="Y13" s="30"/>
      <c r="Z13" s="30"/>
      <c r="AA13" s="30"/>
      <c r="AB13" s="30"/>
    </row>
    <row r="14" spans="2:28" hidden="1" outlineLevel="1" x14ac:dyDescent="0.2">
      <c r="B14" s="29" t="s">
        <v>11</v>
      </c>
      <c r="C14" s="29"/>
      <c r="E14" s="30" t="s">
        <v>9</v>
      </c>
      <c r="F14" s="31" t="s">
        <v>30</v>
      </c>
      <c r="G14" s="31"/>
      <c r="H14" s="31"/>
      <c r="I14" s="1"/>
      <c r="J14" s="32">
        <f xml:space="preserve"> (1 + $N14) ^ J$7 - 1</f>
        <v>0</v>
      </c>
      <c r="K14" s="32">
        <f xml:space="preserve"> (1 + $N14) ^ K$7 - 1</f>
        <v>0</v>
      </c>
      <c r="L14" s="32">
        <f xml:space="preserve"> (1 + $N14) ^ L$7 - 1</f>
        <v>0</v>
      </c>
      <c r="M14" s="32">
        <f xml:space="preserve"> (1 + $N14) ^ M$7 - 1</f>
        <v>0</v>
      </c>
      <c r="N14" s="33">
        <v>0</v>
      </c>
      <c r="O14" s="32">
        <f xml:space="preserve"> (1 + $S14) ^ O$7 - 1</f>
        <v>0</v>
      </c>
      <c r="P14" s="32">
        <f xml:space="preserve"> (1 + $S14) ^ P$7 - 1</f>
        <v>0</v>
      </c>
      <c r="Q14" s="32">
        <f xml:space="preserve"> (1 + $S14) ^ Q$7 - 1</f>
        <v>0</v>
      </c>
      <c r="R14" s="32">
        <f xml:space="preserve"> (1 + $S14) ^ R$7 - 1</f>
        <v>0</v>
      </c>
      <c r="S14" s="33">
        <v>0</v>
      </c>
      <c r="T14" s="32">
        <f xml:space="preserve"> (1 + $V14) ^ T$7 - 1</f>
        <v>0</v>
      </c>
      <c r="U14" s="32">
        <f xml:space="preserve"> (1 + $V14) ^ U$7 - 1</f>
        <v>0</v>
      </c>
      <c r="V14" s="33">
        <v>0</v>
      </c>
      <c r="W14" s="32">
        <f xml:space="preserve"> (1 + $Y14) ^ W$7 - 1</f>
        <v>0</v>
      </c>
      <c r="X14" s="32">
        <f xml:space="preserve"> (1 + $Y14) ^ X$7 - 1</f>
        <v>0</v>
      </c>
      <c r="Y14" s="33">
        <v>0</v>
      </c>
      <c r="Z14" s="32">
        <f xml:space="preserve"> (1 + $AB14) ^ Z$7 - 1</f>
        <v>0</v>
      </c>
      <c r="AA14" s="32">
        <f xml:space="preserve"> (1 + $AB14) ^ AA$7 - 1</f>
        <v>0</v>
      </c>
      <c r="AB14" s="33">
        <v>0</v>
      </c>
    </row>
    <row r="15" spans="2:28" hidden="1" outlineLevel="1" x14ac:dyDescent="0.2">
      <c r="B15" s="1"/>
      <c r="C15" s="1"/>
      <c r="E15" s="35"/>
      <c r="F15" s="36"/>
      <c r="G15" s="36"/>
      <c r="H15" s="36"/>
      <c r="I15" s="1"/>
      <c r="J15" s="30"/>
      <c r="K15" s="30"/>
      <c r="L15" s="30"/>
      <c r="M15" s="30"/>
      <c r="N15" s="34"/>
      <c r="O15" s="30"/>
      <c r="P15" s="30"/>
      <c r="Q15" s="30"/>
      <c r="R15" s="30"/>
      <c r="S15" s="34"/>
      <c r="T15" s="30"/>
      <c r="U15" s="30"/>
      <c r="V15" s="30"/>
      <c r="W15" s="30"/>
      <c r="X15" s="34"/>
      <c r="Y15" s="30"/>
      <c r="Z15" s="30"/>
      <c r="AA15" s="30"/>
      <c r="AB15" s="30"/>
    </row>
    <row r="16" spans="2:28" hidden="1" outlineLevel="1" x14ac:dyDescent="0.2">
      <c r="B16" s="29" t="s">
        <v>12</v>
      </c>
      <c r="C16" s="29"/>
      <c r="E16" s="30" t="s">
        <v>9</v>
      </c>
      <c r="F16" s="31" t="s">
        <v>266</v>
      </c>
      <c r="G16" s="31"/>
      <c r="H16" s="31"/>
      <c r="I16" s="1"/>
      <c r="J16" s="32">
        <f xml:space="preserve"> (1 + $N16) ^ J$7 - 1</f>
        <v>0</v>
      </c>
      <c r="K16" s="32">
        <f xml:space="preserve"> (1 + $N16) ^ K$7 - 1</f>
        <v>0</v>
      </c>
      <c r="L16" s="32">
        <f xml:space="preserve"> (1 + $N16) ^ L$7 - 1</f>
        <v>0</v>
      </c>
      <c r="M16" s="32">
        <f xml:space="preserve"> (1 + $N16) ^ M$7 - 1</f>
        <v>0</v>
      </c>
      <c r="N16" s="33">
        <v>0</v>
      </c>
      <c r="O16" s="32">
        <f xml:space="preserve"> (1 + $S16) ^ O$7 - 1</f>
        <v>0</v>
      </c>
      <c r="P16" s="32">
        <f xml:space="preserve"> (1 + $S16) ^ P$7 - 1</f>
        <v>0</v>
      </c>
      <c r="Q16" s="32">
        <f xml:space="preserve"> (1 + $S16) ^ Q$7 - 1</f>
        <v>0</v>
      </c>
      <c r="R16" s="32">
        <f xml:space="preserve"> (1 + $S16) ^ R$7 - 1</f>
        <v>0</v>
      </c>
      <c r="S16" s="33">
        <v>0</v>
      </c>
      <c r="T16" s="32">
        <f xml:space="preserve"> (1 + $V16) ^ T$7 - 1</f>
        <v>0</v>
      </c>
      <c r="U16" s="32">
        <f xml:space="preserve"> (1 + $V16) ^ U$7 - 1</f>
        <v>0</v>
      </c>
      <c r="V16" s="33">
        <v>0</v>
      </c>
      <c r="W16" s="32">
        <f xml:space="preserve"> (1 + $Y16) ^ W$7 - 1</f>
        <v>0</v>
      </c>
      <c r="X16" s="32">
        <f xml:space="preserve"> (1 + $Y16) ^ X$7 - 1</f>
        <v>0</v>
      </c>
      <c r="Y16" s="33">
        <v>0</v>
      </c>
      <c r="Z16" s="32">
        <f xml:space="preserve"> (1 + $AB16) ^ Z$7 - 1</f>
        <v>0</v>
      </c>
      <c r="AA16" s="32">
        <f xml:space="preserve"> (1 + $AB16) ^ AA$7 - 1</f>
        <v>0</v>
      </c>
      <c r="AB16" s="33">
        <v>0</v>
      </c>
    </row>
    <row r="17" spans="2:28" hidden="1" outlineLevel="1" x14ac:dyDescent="0.2">
      <c r="B17" s="1"/>
      <c r="C17" s="1"/>
      <c r="E17" s="35"/>
      <c r="F17" s="36"/>
      <c r="G17" s="36"/>
      <c r="H17" s="36"/>
      <c r="I17" s="1"/>
      <c r="J17" s="30"/>
      <c r="K17" s="30"/>
      <c r="L17" s="30"/>
      <c r="M17" s="30"/>
      <c r="N17" s="34"/>
      <c r="O17" s="30"/>
      <c r="P17" s="30"/>
      <c r="Q17" s="30"/>
      <c r="R17" s="30"/>
      <c r="S17" s="34"/>
      <c r="T17" s="30"/>
      <c r="U17" s="30"/>
      <c r="V17" s="30"/>
      <c r="W17" s="30"/>
      <c r="X17" s="34"/>
      <c r="Y17" s="30"/>
      <c r="Z17" s="30"/>
      <c r="AA17" s="30"/>
      <c r="AB17" s="30"/>
    </row>
    <row r="18" spans="2:28" ht="15" hidden="1" outlineLevel="1" x14ac:dyDescent="0.25">
      <c r="B18" s="37" t="s">
        <v>200</v>
      </c>
      <c r="C18" s="1"/>
      <c r="E18" s="35"/>
      <c r="F18" s="36"/>
      <c r="G18" s="57" t="s">
        <v>201</v>
      </c>
      <c r="H18" s="8">
        <f>IF(G18="Общий",1,2)</f>
        <v>1</v>
      </c>
      <c r="I18" s="1"/>
      <c r="J18" s="30"/>
      <c r="K18" s="30"/>
      <c r="L18" s="30"/>
      <c r="M18" s="30"/>
      <c r="N18" s="3"/>
    </row>
    <row r="19" spans="2:28" ht="15" hidden="1" outlineLevel="1" x14ac:dyDescent="0.25">
      <c r="B19" s="37"/>
      <c r="C19" s="1"/>
      <c r="E19" s="35"/>
      <c r="F19" s="36"/>
      <c r="G19" s="36"/>
      <c r="H19" s="8"/>
      <c r="I19" s="1"/>
      <c r="J19" s="30"/>
      <c r="K19" s="30"/>
      <c r="L19" s="30"/>
      <c r="M19" s="30"/>
      <c r="N19" s="34"/>
      <c r="O19" s="30"/>
      <c r="P19" s="30"/>
      <c r="Q19" s="30"/>
      <c r="R19" s="30"/>
      <c r="S19" s="34"/>
      <c r="T19" s="30"/>
      <c r="U19" s="30"/>
      <c r="V19" s="30"/>
      <c r="W19" s="30"/>
      <c r="X19" s="34"/>
      <c r="Y19" s="30"/>
      <c r="Z19" s="30"/>
      <c r="AA19" s="30"/>
      <c r="AB19" s="30"/>
    </row>
    <row r="20" spans="2:28" hidden="1" outlineLevel="1" x14ac:dyDescent="0.2">
      <c r="B20" s="29" t="s">
        <v>230</v>
      </c>
      <c r="C20" s="1"/>
      <c r="E20" s="35"/>
      <c r="F20" s="36"/>
      <c r="G20" s="36"/>
      <c r="H20" s="8"/>
      <c r="I20" s="1"/>
      <c r="J20" s="30"/>
      <c r="K20" s="30"/>
      <c r="L20" s="30"/>
      <c r="M20" s="30"/>
      <c r="N20" s="3"/>
      <c r="O20" s="30"/>
      <c r="P20" s="30"/>
      <c r="Q20" s="30"/>
      <c r="R20" s="30"/>
      <c r="T20" s="30"/>
      <c r="U20" s="30"/>
      <c r="W20" s="30"/>
      <c r="X20" s="34"/>
      <c r="Z20" s="30"/>
      <c r="AA20" s="30"/>
    </row>
    <row r="21" spans="2:28" hidden="1" outlineLevel="2" x14ac:dyDescent="0.2">
      <c r="B21" s="30">
        <f xml:space="preserve"> N6</f>
        <v>2023</v>
      </c>
      <c r="C21" s="103" t="str">
        <f xml:space="preserve"> N626</f>
        <v>да</v>
      </c>
      <c r="E21" s="35"/>
      <c r="F21" s="36"/>
      <c r="G21" s="36"/>
      <c r="H21" s="8"/>
      <c r="I21" s="1"/>
      <c r="J21" s="30"/>
      <c r="K21" s="30"/>
      <c r="L21" s="30"/>
      <c r="M21" s="30"/>
      <c r="N21" s="103"/>
      <c r="O21" s="30"/>
      <c r="P21" s="30"/>
      <c r="Q21" s="30"/>
      <c r="R21" s="30"/>
      <c r="S21" s="103"/>
      <c r="T21" s="30"/>
      <c r="U21" s="30"/>
      <c r="V21" s="103"/>
      <c r="W21" s="30"/>
      <c r="X21" s="34"/>
      <c r="Y21" s="103"/>
      <c r="Z21" s="30"/>
      <c r="AA21" s="30"/>
      <c r="AB21" s="103"/>
    </row>
    <row r="22" spans="2:28" hidden="1" outlineLevel="2" x14ac:dyDescent="0.2">
      <c r="B22" s="30">
        <f xml:space="preserve"> B21+1</f>
        <v>2024</v>
      </c>
      <c r="C22" s="103" t="str">
        <f xml:space="preserve"> S626</f>
        <v>да</v>
      </c>
      <c r="E22" s="35"/>
      <c r="F22" s="36"/>
      <c r="G22" s="36"/>
      <c r="H22" s="8"/>
      <c r="I22" s="1"/>
      <c r="J22" s="30"/>
      <c r="K22" s="30"/>
      <c r="L22" s="30"/>
      <c r="M22" s="30"/>
      <c r="N22" s="103"/>
      <c r="O22" s="30"/>
      <c r="P22" s="30"/>
      <c r="Q22" s="30"/>
      <c r="R22" s="30"/>
      <c r="S22" s="103"/>
      <c r="T22" s="30"/>
      <c r="U22" s="30"/>
      <c r="V22" s="103"/>
      <c r="W22" s="30"/>
      <c r="X22" s="34"/>
      <c r="Y22" s="103"/>
      <c r="Z22" s="30"/>
      <c r="AA22" s="30"/>
      <c r="AB22" s="103"/>
    </row>
    <row r="23" spans="2:28" hidden="1" outlineLevel="2" x14ac:dyDescent="0.2">
      <c r="B23" s="30">
        <f xml:space="preserve"> B22+1</f>
        <v>2025</v>
      </c>
      <c r="C23" s="103" t="str">
        <f xml:space="preserve"> V626</f>
        <v>да</v>
      </c>
      <c r="E23" s="35"/>
      <c r="F23" s="36"/>
      <c r="G23" s="36"/>
      <c r="H23" s="8"/>
      <c r="I23" s="1"/>
      <c r="J23" s="30"/>
      <c r="K23" s="30"/>
      <c r="L23" s="30"/>
      <c r="M23" s="30"/>
      <c r="N23" s="103"/>
      <c r="O23" s="30"/>
      <c r="P23" s="30"/>
      <c r="Q23" s="30"/>
      <c r="R23" s="30"/>
      <c r="S23" s="103"/>
      <c r="T23" s="30"/>
      <c r="U23" s="30"/>
      <c r="V23" s="103"/>
      <c r="W23" s="30"/>
      <c r="X23" s="34"/>
      <c r="Y23" s="103"/>
      <c r="Z23" s="30"/>
      <c r="AA23" s="30"/>
      <c r="AB23" s="103"/>
    </row>
    <row r="24" spans="2:28" hidden="1" outlineLevel="2" x14ac:dyDescent="0.2">
      <c r="B24" s="30">
        <f xml:space="preserve"> B23+1</f>
        <v>2026</v>
      </c>
      <c r="C24" s="103" t="str">
        <f xml:space="preserve"> Y626</f>
        <v>да</v>
      </c>
      <c r="E24" s="35"/>
      <c r="F24" s="36"/>
      <c r="G24" s="36"/>
      <c r="H24" s="8"/>
      <c r="I24" s="1"/>
      <c r="J24" s="30"/>
      <c r="K24" s="30"/>
      <c r="L24" s="30"/>
      <c r="M24" s="30"/>
      <c r="N24" s="103"/>
      <c r="O24" s="30"/>
      <c r="P24" s="30"/>
      <c r="Q24" s="30"/>
      <c r="R24" s="30"/>
      <c r="S24" s="103"/>
      <c r="T24" s="30"/>
      <c r="U24" s="30"/>
      <c r="V24" s="103"/>
      <c r="W24" s="30"/>
      <c r="X24" s="34"/>
      <c r="Y24" s="103"/>
      <c r="Z24" s="30"/>
      <c r="AA24" s="30"/>
      <c r="AB24" s="103"/>
    </row>
    <row r="25" spans="2:28" hidden="1" outlineLevel="2" x14ac:dyDescent="0.2">
      <c r="B25" s="30">
        <f xml:space="preserve"> B24+1</f>
        <v>2027</v>
      </c>
      <c r="C25" s="103" t="str">
        <f xml:space="preserve"> AB626</f>
        <v>да</v>
      </c>
      <c r="E25" s="35"/>
      <c r="F25" s="36"/>
      <c r="G25" s="36"/>
      <c r="H25" s="8"/>
      <c r="I25" s="1"/>
      <c r="J25" s="30"/>
      <c r="K25" s="30"/>
      <c r="L25" s="30"/>
      <c r="M25" s="30"/>
      <c r="N25" s="3"/>
      <c r="O25" s="30"/>
      <c r="P25" s="30"/>
      <c r="Q25" s="30"/>
      <c r="R25" s="30"/>
      <c r="S25" s="103"/>
      <c r="T25" s="30"/>
      <c r="U25" s="30"/>
      <c r="V25" s="103"/>
      <c r="W25" s="30"/>
      <c r="X25" s="34"/>
      <c r="Y25" s="103"/>
      <c r="Z25" s="30"/>
      <c r="AA25" s="30"/>
      <c r="AB25" s="103"/>
    </row>
    <row r="26" spans="2:28" ht="15" hidden="1" outlineLevel="1" x14ac:dyDescent="0.25">
      <c r="B26" s="1" t="s">
        <v>231</v>
      </c>
      <c r="C26" s="1"/>
      <c r="E26" s="35"/>
      <c r="F26" s="36"/>
      <c r="G26" s="57">
        <v>2023</v>
      </c>
      <c r="H26" s="8"/>
      <c r="I26" s="1"/>
      <c r="J26" s="54">
        <f xml:space="preserve"> $N26</f>
        <v>1</v>
      </c>
      <c r="K26" s="54">
        <f xml:space="preserve"> $N26</f>
        <v>1</v>
      </c>
      <c r="L26" s="54">
        <f xml:space="preserve"> $N26</f>
        <v>1</v>
      </c>
      <c r="M26" s="54">
        <f xml:space="preserve"> $N26</f>
        <v>1</v>
      </c>
      <c r="N26" s="58">
        <f xml:space="preserve"> IF(N6&gt;=$G$26, 1, 0)</f>
        <v>1</v>
      </c>
      <c r="O26" s="54">
        <f xml:space="preserve"> $S26</f>
        <v>1</v>
      </c>
      <c r="P26" s="54">
        <f xml:space="preserve"> $S26</f>
        <v>1</v>
      </c>
      <c r="Q26" s="54">
        <f xml:space="preserve"> $S26</f>
        <v>1</v>
      </c>
      <c r="R26" s="54">
        <f xml:space="preserve"> $S26</f>
        <v>1</v>
      </c>
      <c r="S26" s="58">
        <f xml:space="preserve"> IF(S6&gt;=$G$26, 1, 0)</f>
        <v>1</v>
      </c>
      <c r="T26" s="54">
        <f xml:space="preserve"> $V26</f>
        <v>1</v>
      </c>
      <c r="U26" s="54">
        <f xml:space="preserve"> $V26</f>
        <v>1</v>
      </c>
      <c r="V26" s="58">
        <f xml:space="preserve"> IF(V6&gt;=$G$26, 1, 0)</f>
        <v>1</v>
      </c>
      <c r="W26" s="54">
        <f xml:space="preserve"> $Y26</f>
        <v>1</v>
      </c>
      <c r="X26" s="54">
        <f xml:space="preserve"> $Y26</f>
        <v>1</v>
      </c>
      <c r="Y26" s="58">
        <f xml:space="preserve"> IF(Y6&gt;=$G$26, 1, 0)</f>
        <v>1</v>
      </c>
      <c r="Z26" s="54">
        <f xml:space="preserve"> $AB26</f>
        <v>1</v>
      </c>
      <c r="AA26" s="54">
        <f xml:space="preserve"> $AB26</f>
        <v>1</v>
      </c>
      <c r="AB26" s="58">
        <f xml:space="preserve"> IF(AB6&gt;=$G$26, 1, 0)</f>
        <v>1</v>
      </c>
    </row>
    <row r="27" spans="2:28" hidden="1" outlineLevel="1" x14ac:dyDescent="0.2">
      <c r="B27" s="1"/>
      <c r="C27" s="1"/>
      <c r="E27" s="35"/>
      <c r="F27" s="36"/>
      <c r="G27" s="36"/>
      <c r="H27" s="36"/>
      <c r="I27" s="1"/>
      <c r="J27" s="30"/>
      <c r="K27" s="30"/>
      <c r="L27" s="30"/>
      <c r="M27" s="30"/>
      <c r="N27" s="34"/>
      <c r="O27" s="30"/>
      <c r="P27" s="30"/>
      <c r="Q27" s="30"/>
      <c r="R27" s="30"/>
      <c r="S27" s="34"/>
      <c r="T27" s="30"/>
      <c r="U27" s="30"/>
      <c r="V27" s="30"/>
      <c r="W27" s="30"/>
      <c r="X27" s="34"/>
      <c r="Y27" s="30"/>
      <c r="Z27" s="30"/>
      <c r="AA27" s="30"/>
      <c r="AB27" s="30"/>
    </row>
    <row r="28" spans="2:28" ht="15" hidden="1" outlineLevel="1" collapsed="1" x14ac:dyDescent="0.25">
      <c r="B28" s="37" t="s">
        <v>13</v>
      </c>
      <c r="C28" s="1"/>
      <c r="E28" s="35"/>
      <c r="F28" s="36"/>
      <c r="G28" s="36"/>
      <c r="H28" s="36"/>
      <c r="I28" s="1"/>
      <c r="J28" s="30"/>
      <c r="K28" s="30"/>
      <c r="L28" s="30"/>
      <c r="M28" s="30"/>
      <c r="N28" s="34"/>
      <c r="O28" s="30"/>
      <c r="P28" s="30"/>
      <c r="Q28" s="30"/>
      <c r="R28" s="30"/>
      <c r="S28" s="34"/>
      <c r="T28" s="30"/>
      <c r="U28" s="30"/>
      <c r="V28" s="30"/>
      <c r="W28" s="30"/>
      <c r="X28" s="34"/>
      <c r="Y28" s="30"/>
      <c r="Z28" s="30"/>
      <c r="AA28" s="30"/>
      <c r="AB28" s="30"/>
    </row>
    <row r="29" spans="2:28" hidden="1" outlineLevel="2" x14ac:dyDescent="0.2">
      <c r="B29" s="38" t="s">
        <v>14</v>
      </c>
      <c r="C29" s="29"/>
      <c r="E29" s="30" t="s">
        <v>9</v>
      </c>
      <c r="F29" s="39" t="s">
        <v>33</v>
      </c>
      <c r="G29" s="39"/>
      <c r="H29" s="39"/>
      <c r="I29" s="1"/>
      <c r="J29" s="32">
        <f xml:space="preserve"> (1 + $N29) ^ J$7 - 1</f>
        <v>0</v>
      </c>
      <c r="K29" s="32">
        <f t="shared" ref="K29:M32" si="2" xml:space="preserve"> (1 + $N29) ^ K$7 - 1</f>
        <v>0</v>
      </c>
      <c r="L29" s="32">
        <f t="shared" si="2"/>
        <v>0</v>
      </c>
      <c r="M29" s="32">
        <f t="shared" si="2"/>
        <v>0</v>
      </c>
      <c r="N29" s="33">
        <v>0</v>
      </c>
      <c r="O29" s="32">
        <f t="shared" ref="O29:R32" si="3" xml:space="preserve"> (1 + $S29) ^ O$7 - 1</f>
        <v>0</v>
      </c>
      <c r="P29" s="32">
        <f t="shared" si="3"/>
        <v>0</v>
      </c>
      <c r="Q29" s="32">
        <f t="shared" si="3"/>
        <v>0</v>
      </c>
      <c r="R29" s="32">
        <f t="shared" si="3"/>
        <v>0</v>
      </c>
      <c r="S29" s="33">
        <v>0</v>
      </c>
      <c r="T29" s="32">
        <f t="shared" ref="T29:U32" si="4" xml:space="preserve"> (1 + $V29) ^ T$7 - 1</f>
        <v>0</v>
      </c>
      <c r="U29" s="32">
        <f t="shared" si="4"/>
        <v>0</v>
      </c>
      <c r="V29" s="33">
        <v>0</v>
      </c>
      <c r="W29" s="32">
        <f t="shared" ref="W29:X32" si="5" xml:space="preserve"> (1 + $Y29) ^ W$7 - 1</f>
        <v>0</v>
      </c>
      <c r="X29" s="32">
        <f t="shared" si="5"/>
        <v>0</v>
      </c>
      <c r="Y29" s="33">
        <v>0</v>
      </c>
      <c r="Z29" s="32">
        <f t="shared" ref="Z29:AA32" si="6" xml:space="preserve"> (1 + $AB29) ^ Z$7 - 1</f>
        <v>0</v>
      </c>
      <c r="AA29" s="32">
        <f t="shared" si="6"/>
        <v>0</v>
      </c>
      <c r="AB29" s="33">
        <v>0</v>
      </c>
    </row>
    <row r="30" spans="2:28" hidden="1" outlineLevel="2" x14ac:dyDescent="0.2">
      <c r="B30" s="38" t="s">
        <v>31</v>
      </c>
      <c r="C30" s="29"/>
      <c r="E30" s="30" t="s">
        <v>9</v>
      </c>
      <c r="F30" s="39" t="s">
        <v>32</v>
      </c>
      <c r="G30" s="39"/>
      <c r="H30" s="39"/>
      <c r="I30" s="1"/>
      <c r="J30" s="32">
        <f xml:space="preserve"> (1 + $N30) ^ J$7 - 1</f>
        <v>0</v>
      </c>
      <c r="K30" s="32">
        <f t="shared" si="2"/>
        <v>0</v>
      </c>
      <c r="L30" s="32">
        <f t="shared" si="2"/>
        <v>0</v>
      </c>
      <c r="M30" s="32">
        <f t="shared" si="2"/>
        <v>0</v>
      </c>
      <c r="N30" s="33">
        <v>0</v>
      </c>
      <c r="O30" s="32">
        <f t="shared" si="3"/>
        <v>0</v>
      </c>
      <c r="P30" s="32">
        <f t="shared" si="3"/>
        <v>0</v>
      </c>
      <c r="Q30" s="32">
        <f t="shared" si="3"/>
        <v>0</v>
      </c>
      <c r="R30" s="32">
        <f t="shared" si="3"/>
        <v>0</v>
      </c>
      <c r="S30" s="33">
        <v>0</v>
      </c>
      <c r="T30" s="32">
        <f t="shared" si="4"/>
        <v>0</v>
      </c>
      <c r="U30" s="32">
        <f t="shared" si="4"/>
        <v>0</v>
      </c>
      <c r="V30" s="33">
        <v>0</v>
      </c>
      <c r="W30" s="32">
        <f t="shared" si="5"/>
        <v>0</v>
      </c>
      <c r="X30" s="32">
        <f t="shared" si="5"/>
        <v>0</v>
      </c>
      <c r="Y30" s="33">
        <v>0</v>
      </c>
      <c r="Z30" s="32">
        <f t="shared" si="6"/>
        <v>0</v>
      </c>
      <c r="AA30" s="32">
        <f t="shared" si="6"/>
        <v>0</v>
      </c>
      <c r="AB30" s="33">
        <v>0</v>
      </c>
    </row>
    <row r="31" spans="2:28" hidden="1" outlineLevel="2" x14ac:dyDescent="0.2">
      <c r="B31" s="38" t="s">
        <v>15</v>
      </c>
      <c r="C31" s="29"/>
      <c r="E31" s="30" t="s">
        <v>9</v>
      </c>
      <c r="F31" s="39" t="s">
        <v>34</v>
      </c>
      <c r="G31" s="39"/>
      <c r="H31" s="39"/>
      <c r="I31" s="1"/>
      <c r="J31" s="32">
        <f xml:space="preserve"> (1 + $N31) ^ J$7 - 1</f>
        <v>0</v>
      </c>
      <c r="K31" s="32">
        <f t="shared" si="2"/>
        <v>0</v>
      </c>
      <c r="L31" s="32">
        <f xml:space="preserve"> (1 + $N31) ^ L$7 - 1</f>
        <v>0</v>
      </c>
      <c r="M31" s="32">
        <f xml:space="preserve"> (1 + $N31) ^ M$7 - 1</f>
        <v>0</v>
      </c>
      <c r="N31" s="33">
        <v>0</v>
      </c>
      <c r="O31" s="32">
        <f t="shared" si="3"/>
        <v>0</v>
      </c>
      <c r="P31" s="32">
        <f t="shared" si="3"/>
        <v>0</v>
      </c>
      <c r="Q31" s="32">
        <f t="shared" si="3"/>
        <v>0</v>
      </c>
      <c r="R31" s="32">
        <f t="shared" si="3"/>
        <v>0</v>
      </c>
      <c r="S31" s="33">
        <v>0</v>
      </c>
      <c r="T31" s="32">
        <f t="shared" si="4"/>
        <v>0</v>
      </c>
      <c r="U31" s="32">
        <f t="shared" si="4"/>
        <v>0</v>
      </c>
      <c r="V31" s="33">
        <v>0</v>
      </c>
      <c r="W31" s="32">
        <f t="shared" si="5"/>
        <v>0</v>
      </c>
      <c r="X31" s="32">
        <f t="shared" si="5"/>
        <v>0</v>
      </c>
      <c r="Y31" s="33">
        <v>0</v>
      </c>
      <c r="Z31" s="32">
        <f t="shared" si="6"/>
        <v>0</v>
      </c>
      <c r="AA31" s="32">
        <f t="shared" si="6"/>
        <v>0</v>
      </c>
      <c r="AB31" s="33">
        <v>0</v>
      </c>
    </row>
    <row r="32" spans="2:28" hidden="1" outlineLevel="2" x14ac:dyDescent="0.2">
      <c r="B32" s="38" t="s">
        <v>16</v>
      </c>
      <c r="C32" s="29"/>
      <c r="E32" s="30" t="s">
        <v>9</v>
      </c>
      <c r="F32" s="39" t="s">
        <v>35</v>
      </c>
      <c r="G32" s="39"/>
      <c r="H32" s="39"/>
      <c r="I32" s="1"/>
      <c r="J32" s="32">
        <f xml:space="preserve"> (1 + $N32) ^ J$7 - 1</f>
        <v>0</v>
      </c>
      <c r="K32" s="32">
        <f t="shared" si="2"/>
        <v>0</v>
      </c>
      <c r="L32" s="32">
        <f t="shared" si="2"/>
        <v>0</v>
      </c>
      <c r="M32" s="32">
        <f t="shared" si="2"/>
        <v>0</v>
      </c>
      <c r="N32" s="33">
        <v>0</v>
      </c>
      <c r="O32" s="32">
        <f t="shared" si="3"/>
        <v>0</v>
      </c>
      <c r="P32" s="32">
        <f t="shared" si="3"/>
        <v>0</v>
      </c>
      <c r="Q32" s="32">
        <f t="shared" si="3"/>
        <v>0</v>
      </c>
      <c r="R32" s="32">
        <f t="shared" si="3"/>
        <v>0</v>
      </c>
      <c r="S32" s="33">
        <v>0</v>
      </c>
      <c r="T32" s="32">
        <f t="shared" si="4"/>
        <v>0</v>
      </c>
      <c r="U32" s="32">
        <f t="shared" si="4"/>
        <v>0</v>
      </c>
      <c r="V32" s="33">
        <v>0</v>
      </c>
      <c r="W32" s="32">
        <f t="shared" si="5"/>
        <v>0</v>
      </c>
      <c r="X32" s="32">
        <f t="shared" si="5"/>
        <v>0</v>
      </c>
      <c r="Y32" s="33">
        <v>0</v>
      </c>
      <c r="Z32" s="32">
        <f t="shared" si="6"/>
        <v>0</v>
      </c>
      <c r="AA32" s="32">
        <f t="shared" si="6"/>
        <v>0</v>
      </c>
      <c r="AB32" s="33">
        <v>0</v>
      </c>
    </row>
    <row r="33" spans="2:39" ht="15" hidden="1" outlineLevel="1" x14ac:dyDescent="0.25">
      <c r="B33" s="1"/>
      <c r="C33" s="1"/>
      <c r="E33" s="35"/>
      <c r="F33" s="36"/>
      <c r="G33" s="36"/>
      <c r="H33" s="36"/>
      <c r="I33" s="1"/>
      <c r="J33" s="35"/>
      <c r="K33" s="35"/>
      <c r="L33" s="35"/>
      <c r="M33" s="35"/>
      <c r="N33" s="40"/>
      <c r="O33" s="35"/>
      <c r="P33" s="35"/>
      <c r="Q33" s="35"/>
      <c r="R33" s="35"/>
      <c r="S33" s="40"/>
      <c r="T33" s="35"/>
      <c r="U33" s="35"/>
      <c r="V33" s="35"/>
      <c r="W33" s="35"/>
      <c r="X33" s="40"/>
      <c r="Y33" s="35"/>
      <c r="Z33" s="35"/>
      <c r="AA33" s="35"/>
      <c r="AB33" s="35"/>
    </row>
    <row r="34" spans="2:39" ht="15" hidden="1" outlineLevel="1" collapsed="1" x14ac:dyDescent="0.25">
      <c r="B34" s="37" t="s">
        <v>17</v>
      </c>
      <c r="C34" s="1"/>
      <c r="E34" s="35"/>
      <c r="F34" s="36" t="s">
        <v>18</v>
      </c>
      <c r="G34" s="36"/>
      <c r="H34" s="36"/>
      <c r="I34" s="1"/>
      <c r="J34" s="35"/>
      <c r="K34" s="35"/>
      <c r="L34" s="35"/>
      <c r="M34" s="35"/>
      <c r="N34" s="40"/>
      <c r="O34" s="35"/>
      <c r="P34" s="35"/>
      <c r="Q34" s="35"/>
      <c r="R34" s="35"/>
      <c r="S34" s="40"/>
      <c r="T34" s="35"/>
      <c r="U34" s="35"/>
      <c r="V34" s="35"/>
      <c r="W34" s="35"/>
      <c r="X34" s="40"/>
      <c r="Y34" s="35"/>
      <c r="Z34" s="35"/>
      <c r="AA34" s="35"/>
      <c r="AB34" s="35"/>
      <c r="AC34" s="35"/>
      <c r="AD34" s="35"/>
      <c r="AE34" s="35"/>
      <c r="AF34" s="35"/>
      <c r="AG34" s="40"/>
      <c r="AH34" s="40"/>
      <c r="AI34" s="40"/>
      <c r="AJ34" s="40"/>
      <c r="AK34" s="40"/>
      <c r="AL34" s="40"/>
      <c r="AM34" s="40"/>
    </row>
    <row r="35" spans="2:39" ht="15" hidden="1" outlineLevel="2" x14ac:dyDescent="0.25">
      <c r="B35" s="41" t="s">
        <v>36</v>
      </c>
      <c r="C35" s="1"/>
      <c r="E35" s="35" t="s">
        <v>19</v>
      </c>
      <c r="F35" s="36" t="s">
        <v>210</v>
      </c>
      <c r="G35" s="42">
        <v>0</v>
      </c>
      <c r="H35" s="36"/>
      <c r="I35" s="1"/>
      <c r="K35" s="35"/>
      <c r="L35" s="35"/>
      <c r="M35" s="35"/>
      <c r="N35" s="40"/>
      <c r="O35" s="35"/>
      <c r="P35" s="35"/>
      <c r="Q35" s="35"/>
      <c r="R35" s="35"/>
      <c r="S35" s="40"/>
      <c r="T35" s="35"/>
      <c r="U35" s="35"/>
      <c r="V35" s="35"/>
      <c r="W35" s="35"/>
      <c r="X35" s="40"/>
      <c r="Y35" s="35"/>
      <c r="Z35" s="35"/>
      <c r="AA35" s="35"/>
      <c r="AB35" s="35"/>
      <c r="AC35" s="35"/>
      <c r="AD35" s="35"/>
      <c r="AE35" s="35"/>
      <c r="AF35" s="35"/>
      <c r="AG35" s="40"/>
      <c r="AH35" s="40"/>
      <c r="AI35" s="40"/>
      <c r="AJ35" s="40"/>
      <c r="AK35" s="40"/>
      <c r="AL35" s="40"/>
      <c r="AM35" s="40"/>
    </row>
    <row r="36" spans="2:39" ht="15" hidden="1" outlineLevel="2" x14ac:dyDescent="0.25">
      <c r="B36" s="41" t="s">
        <v>37</v>
      </c>
      <c r="C36" s="1"/>
      <c r="E36" s="35" t="s">
        <v>19</v>
      </c>
      <c r="F36" s="36" t="s">
        <v>213</v>
      </c>
      <c r="G36" s="42">
        <v>0</v>
      </c>
      <c r="H36" s="36"/>
      <c r="I36" s="1"/>
      <c r="K36" s="35"/>
      <c r="L36" s="35"/>
      <c r="M36" s="35"/>
      <c r="N36" s="40"/>
      <c r="O36" s="35"/>
      <c r="P36" s="35"/>
      <c r="Q36" s="35"/>
      <c r="R36" s="35"/>
      <c r="S36" s="40"/>
      <c r="T36" s="35"/>
      <c r="U36" s="35"/>
      <c r="V36" s="35"/>
      <c r="W36" s="35"/>
      <c r="X36" s="40"/>
      <c r="Y36" s="35"/>
      <c r="Z36" s="35"/>
      <c r="AA36" s="35"/>
      <c r="AB36" s="35"/>
      <c r="AC36" s="35"/>
      <c r="AD36" s="35"/>
      <c r="AE36" s="35"/>
      <c r="AF36" s="35"/>
      <c r="AG36" s="40"/>
      <c r="AH36" s="40"/>
      <c r="AI36" s="40"/>
      <c r="AJ36" s="40"/>
      <c r="AK36" s="40"/>
      <c r="AL36" s="40"/>
      <c r="AM36" s="40"/>
    </row>
    <row r="37" spans="2:39" ht="15" hidden="1" outlineLevel="2" x14ac:dyDescent="0.25">
      <c r="B37" s="41" t="s">
        <v>38</v>
      </c>
      <c r="C37" s="1"/>
      <c r="E37" s="35" t="s">
        <v>19</v>
      </c>
      <c r="F37" s="36" t="s">
        <v>213</v>
      </c>
      <c r="G37" s="42">
        <v>0</v>
      </c>
      <c r="H37" s="36"/>
      <c r="I37" s="1"/>
      <c r="K37" s="35"/>
      <c r="L37" s="35"/>
      <c r="M37" s="35"/>
      <c r="N37" s="40"/>
      <c r="O37" s="35"/>
      <c r="P37" s="35"/>
      <c r="Q37" s="35"/>
      <c r="R37" s="35"/>
      <c r="S37" s="40"/>
      <c r="T37" s="35"/>
      <c r="U37" s="35"/>
      <c r="V37" s="35"/>
      <c r="W37" s="35"/>
      <c r="X37" s="40"/>
      <c r="Y37" s="35"/>
      <c r="Z37" s="35"/>
      <c r="AA37" s="35"/>
      <c r="AB37" s="35"/>
      <c r="AC37" s="35"/>
      <c r="AD37" s="35"/>
      <c r="AE37" s="35"/>
      <c r="AF37" s="35"/>
      <c r="AG37" s="40"/>
      <c r="AH37" s="40"/>
      <c r="AI37" s="40"/>
      <c r="AJ37" s="40"/>
      <c r="AK37" s="40"/>
      <c r="AL37" s="40"/>
      <c r="AM37" s="40"/>
    </row>
    <row r="38" spans="2:39" ht="15" hidden="1" outlineLevel="2" x14ac:dyDescent="0.25">
      <c r="B38" s="41" t="s">
        <v>20</v>
      </c>
      <c r="C38" s="1"/>
      <c r="E38" s="35" t="s">
        <v>21</v>
      </c>
      <c r="F38" s="36" t="s">
        <v>211</v>
      </c>
      <c r="G38" s="42">
        <v>0</v>
      </c>
      <c r="H38" s="36"/>
      <c r="I38" s="1"/>
      <c r="K38" s="35"/>
      <c r="L38" s="35"/>
      <c r="M38" s="40"/>
      <c r="N38" s="35"/>
      <c r="O38" s="35"/>
      <c r="P38" s="35"/>
      <c r="Q38" s="35"/>
      <c r="R38" s="40"/>
      <c r="S38" s="35"/>
      <c r="T38" s="35"/>
      <c r="U38" s="35"/>
      <c r="V38" s="35"/>
      <c r="W38" s="40"/>
      <c r="X38" s="35"/>
      <c r="Y38" s="35"/>
      <c r="Z38" s="35"/>
      <c r="AA38" s="35"/>
      <c r="AB38" s="40"/>
      <c r="AC38" s="35"/>
      <c r="AD38" s="35"/>
      <c r="AE38" s="35"/>
      <c r="AF38" s="40"/>
      <c r="AG38" s="40"/>
      <c r="AH38" s="40"/>
      <c r="AI38" s="40"/>
      <c r="AJ38" s="40"/>
      <c r="AK38" s="40"/>
      <c r="AL38" s="40"/>
      <c r="AM38" s="35"/>
    </row>
    <row r="39" spans="2:39" ht="15" hidden="1" outlineLevel="2" x14ac:dyDescent="0.25">
      <c r="B39" s="41" t="s">
        <v>212</v>
      </c>
      <c r="C39" s="1"/>
      <c r="E39" s="35" t="s">
        <v>19</v>
      </c>
      <c r="F39" s="36" t="s">
        <v>211</v>
      </c>
      <c r="G39" s="42">
        <v>0</v>
      </c>
      <c r="H39" s="36"/>
      <c r="I39" s="1"/>
      <c r="K39" s="35"/>
      <c r="L39" s="35"/>
      <c r="M39" s="40"/>
      <c r="N39" s="35"/>
      <c r="O39" s="35"/>
      <c r="P39" s="35"/>
      <c r="Q39" s="35"/>
      <c r="R39" s="40"/>
      <c r="S39" s="35"/>
      <c r="T39" s="35"/>
      <c r="U39" s="35"/>
      <c r="V39" s="35"/>
      <c r="W39" s="40"/>
      <c r="X39" s="35"/>
      <c r="Y39" s="35"/>
      <c r="Z39" s="35"/>
      <c r="AA39" s="35"/>
      <c r="AB39" s="40"/>
      <c r="AC39" s="35"/>
      <c r="AD39" s="35"/>
      <c r="AE39" s="35"/>
      <c r="AF39" s="40"/>
      <c r="AG39" s="40"/>
      <c r="AH39" s="40"/>
      <c r="AI39" s="40"/>
      <c r="AJ39" s="40"/>
      <c r="AK39" s="40"/>
      <c r="AL39" s="40"/>
      <c r="AM39" s="35"/>
    </row>
    <row r="40" spans="2:39" ht="15" hidden="1" outlineLevel="2" x14ac:dyDescent="0.25">
      <c r="B40" s="41"/>
      <c r="C40" s="1"/>
      <c r="E40" s="35"/>
      <c r="F40" s="36"/>
      <c r="G40" s="36"/>
      <c r="H40" s="36"/>
      <c r="I40" s="1"/>
      <c r="J40" s="43"/>
      <c r="K40" s="43"/>
      <c r="L40" s="43"/>
      <c r="M40" s="43"/>
      <c r="N40" s="44"/>
      <c r="O40" s="43"/>
      <c r="P40" s="43"/>
      <c r="Q40" s="43"/>
      <c r="R40" s="43"/>
      <c r="S40" s="44"/>
      <c r="T40" s="43"/>
      <c r="U40" s="43"/>
      <c r="V40" s="43"/>
      <c r="W40" s="43"/>
      <c r="X40" s="44"/>
      <c r="Y40" s="43"/>
      <c r="Z40" s="43"/>
      <c r="AA40" s="43"/>
      <c r="AB40" s="43"/>
      <c r="AC40" s="35"/>
      <c r="AD40" s="35"/>
      <c r="AE40" s="35"/>
      <c r="AF40" s="40"/>
      <c r="AG40" s="40"/>
      <c r="AH40" s="40"/>
      <c r="AI40" s="40"/>
      <c r="AJ40" s="40"/>
      <c r="AK40" s="40"/>
      <c r="AL40" s="40"/>
      <c r="AM40" s="35"/>
    </row>
    <row r="41" spans="2:39" ht="15" hidden="1" outlineLevel="2" x14ac:dyDescent="0.25">
      <c r="B41" s="45" t="s">
        <v>22</v>
      </c>
      <c r="C41" s="1"/>
      <c r="E41" s="35"/>
      <c r="F41" s="36"/>
      <c r="G41" s="57" t="s">
        <v>199</v>
      </c>
      <c r="H41" s="8">
        <f>IF(G41="Доходы",1,2)</f>
        <v>1</v>
      </c>
      <c r="I41" s="1"/>
      <c r="J41" s="43"/>
      <c r="K41" s="43"/>
      <c r="L41" s="43"/>
      <c r="M41" s="43"/>
      <c r="N41" s="44"/>
      <c r="O41" s="43"/>
      <c r="P41" s="43"/>
      <c r="Q41" s="43"/>
      <c r="R41" s="43"/>
      <c r="S41" s="44"/>
      <c r="T41" s="43"/>
      <c r="U41" s="43"/>
      <c r="V41" s="43"/>
      <c r="W41" s="43"/>
      <c r="X41" s="44"/>
      <c r="Y41" s="43"/>
      <c r="Z41" s="43"/>
      <c r="AA41" s="43"/>
      <c r="AB41" s="43"/>
      <c r="AC41" s="35"/>
      <c r="AD41" s="35"/>
      <c r="AE41" s="35"/>
      <c r="AF41" s="40"/>
      <c r="AG41" s="40"/>
      <c r="AH41" s="40"/>
      <c r="AI41" s="40"/>
      <c r="AJ41" s="40"/>
      <c r="AK41" s="40"/>
      <c r="AL41" s="40"/>
      <c r="AM41" s="35"/>
    </row>
    <row r="42" spans="2:39" ht="15" hidden="1" outlineLevel="2" x14ac:dyDescent="0.25">
      <c r="B42" s="46" t="s">
        <v>23</v>
      </c>
      <c r="C42" s="1"/>
      <c r="E42" s="30" t="s">
        <v>9</v>
      </c>
      <c r="F42" s="39" t="s">
        <v>265</v>
      </c>
      <c r="G42" s="36"/>
      <c r="H42" s="36"/>
      <c r="I42" s="1"/>
      <c r="J42" s="32">
        <f xml:space="preserve"> (1 + $N42) ^ J$7 - 1</f>
        <v>0</v>
      </c>
      <c r="K42" s="32">
        <f t="shared" ref="K42:M43" si="7" xml:space="preserve"> (1 + $N42) ^ K$7 - 1</f>
        <v>0</v>
      </c>
      <c r="L42" s="32">
        <f t="shared" si="7"/>
        <v>0</v>
      </c>
      <c r="M42" s="32">
        <f t="shared" si="7"/>
        <v>0</v>
      </c>
      <c r="N42" s="33">
        <v>0</v>
      </c>
      <c r="O42" s="32">
        <f t="shared" ref="O42:R43" si="8" xml:space="preserve"> (1 + $S42) ^ O$7 - 1</f>
        <v>0</v>
      </c>
      <c r="P42" s="32">
        <f t="shared" si="8"/>
        <v>0</v>
      </c>
      <c r="Q42" s="32">
        <f t="shared" si="8"/>
        <v>0</v>
      </c>
      <c r="R42" s="32">
        <f t="shared" si="8"/>
        <v>0</v>
      </c>
      <c r="S42" s="33">
        <v>0</v>
      </c>
      <c r="T42" s="32">
        <f xml:space="preserve"> (1 + $V42) ^ T$7 - 1</f>
        <v>0</v>
      </c>
      <c r="U42" s="32">
        <f xml:space="preserve"> (1 + $V42) ^ U$7 - 1</f>
        <v>0</v>
      </c>
      <c r="V42" s="33">
        <v>0</v>
      </c>
      <c r="W42" s="32">
        <f xml:space="preserve"> (1 + $Y42) ^ W$7 - 1</f>
        <v>0</v>
      </c>
      <c r="X42" s="32">
        <f xml:space="preserve"> (1 + $Y42) ^ X$7 - 1</f>
        <v>0</v>
      </c>
      <c r="Y42" s="33">
        <v>0</v>
      </c>
      <c r="Z42" s="32">
        <f xml:space="preserve"> (1 + $AB42) ^ Z$7 - 1</f>
        <v>0</v>
      </c>
      <c r="AA42" s="32">
        <f xml:space="preserve"> (1 + $AB42) ^ AA$7 - 1</f>
        <v>0</v>
      </c>
      <c r="AB42" s="33">
        <v>0</v>
      </c>
      <c r="AC42" s="35"/>
      <c r="AD42" s="35"/>
      <c r="AE42" s="35"/>
      <c r="AF42" s="40"/>
      <c r="AG42" s="40"/>
      <c r="AH42" s="40"/>
      <c r="AI42" s="40"/>
      <c r="AJ42" s="40"/>
      <c r="AK42" s="40"/>
      <c r="AL42" s="40"/>
      <c r="AM42" s="35"/>
    </row>
    <row r="43" spans="2:39" ht="15" hidden="1" outlineLevel="2" x14ac:dyDescent="0.25">
      <c r="B43" s="46" t="s">
        <v>24</v>
      </c>
      <c r="C43" s="1"/>
      <c r="E43" s="30" t="s">
        <v>9</v>
      </c>
      <c r="F43" s="39" t="s">
        <v>265</v>
      </c>
      <c r="G43" s="36"/>
      <c r="H43" s="36"/>
      <c r="I43" s="1"/>
      <c r="J43" s="32">
        <f xml:space="preserve"> (1 + $N43) ^ J$7 - 1</f>
        <v>0</v>
      </c>
      <c r="K43" s="32">
        <f t="shared" si="7"/>
        <v>0</v>
      </c>
      <c r="L43" s="32">
        <f t="shared" si="7"/>
        <v>0</v>
      </c>
      <c r="M43" s="32">
        <f t="shared" si="7"/>
        <v>0</v>
      </c>
      <c r="N43" s="33">
        <v>0</v>
      </c>
      <c r="O43" s="32">
        <f t="shared" si="8"/>
        <v>0</v>
      </c>
      <c r="P43" s="32">
        <f t="shared" si="8"/>
        <v>0</v>
      </c>
      <c r="Q43" s="32">
        <f t="shared" si="8"/>
        <v>0</v>
      </c>
      <c r="R43" s="32">
        <f t="shared" si="8"/>
        <v>0</v>
      </c>
      <c r="S43" s="33">
        <v>0</v>
      </c>
      <c r="T43" s="32">
        <f xml:space="preserve"> (1 + $V43) ^ T$7 - 1</f>
        <v>0</v>
      </c>
      <c r="U43" s="32">
        <f xml:space="preserve"> (1 + $V43) ^ U$7 - 1</f>
        <v>0</v>
      </c>
      <c r="V43" s="33">
        <v>0</v>
      </c>
      <c r="W43" s="32">
        <f xml:space="preserve"> (1 + $Y43) ^ W$7 - 1</f>
        <v>0</v>
      </c>
      <c r="X43" s="32">
        <f xml:space="preserve"> (1 + $Y43) ^ X$7 - 1</f>
        <v>0</v>
      </c>
      <c r="Y43" s="33">
        <v>0</v>
      </c>
      <c r="Z43" s="32">
        <f xml:space="preserve"> (1 + $AB43) ^ Z$7 - 1</f>
        <v>0</v>
      </c>
      <c r="AA43" s="32">
        <f xml:space="preserve"> (1 + $AB43) ^ AA$7 - 1</f>
        <v>0</v>
      </c>
      <c r="AB43" s="33">
        <v>0</v>
      </c>
      <c r="AC43" s="35"/>
      <c r="AD43" s="35"/>
      <c r="AE43" s="35"/>
      <c r="AF43" s="40"/>
      <c r="AG43" s="40"/>
      <c r="AH43" s="40"/>
      <c r="AI43" s="40"/>
      <c r="AJ43" s="40"/>
      <c r="AK43" s="40"/>
      <c r="AL43" s="40"/>
      <c r="AM43" s="35"/>
    </row>
    <row r="44" spans="2:39" ht="15" hidden="1" outlineLevel="2" x14ac:dyDescent="0.25">
      <c r="B44" s="1"/>
      <c r="C44" s="1"/>
      <c r="E44" s="35"/>
      <c r="F44" s="36"/>
      <c r="G44" s="36"/>
      <c r="H44" s="36"/>
      <c r="I44" s="1"/>
      <c r="J44" s="35"/>
      <c r="K44" s="35"/>
      <c r="L44" s="35"/>
      <c r="M44" s="40"/>
      <c r="N44" s="35"/>
      <c r="O44" s="35"/>
      <c r="P44" s="35"/>
      <c r="Q44" s="35"/>
      <c r="R44" s="40"/>
      <c r="S44" s="35"/>
      <c r="T44" s="35"/>
      <c r="U44" s="35"/>
      <c r="V44" s="35"/>
      <c r="W44" s="40"/>
      <c r="X44" s="35"/>
      <c r="Y44" s="35"/>
      <c r="Z44" s="35"/>
      <c r="AA44" s="35"/>
      <c r="AB44" s="40"/>
      <c r="AC44" s="35"/>
      <c r="AD44" s="35"/>
      <c r="AE44" s="35"/>
      <c r="AF44" s="40"/>
      <c r="AG44" s="40"/>
      <c r="AH44" s="40"/>
      <c r="AI44" s="40"/>
      <c r="AJ44" s="40"/>
      <c r="AK44" s="40"/>
      <c r="AL44" s="40"/>
      <c r="AM44" s="35"/>
    </row>
    <row r="45" spans="2:39" ht="15" hidden="1" outlineLevel="2" x14ac:dyDescent="0.25">
      <c r="B45" s="45" t="s">
        <v>25</v>
      </c>
      <c r="C45" s="1"/>
      <c r="E45" s="35"/>
      <c r="F45" s="36"/>
      <c r="G45" s="36"/>
      <c r="H45" s="36"/>
      <c r="I45" s="1"/>
      <c r="J45" s="35"/>
      <c r="K45" s="35"/>
      <c r="L45" s="35"/>
      <c r="M45" s="35"/>
      <c r="N45" s="40"/>
      <c r="O45" s="35"/>
      <c r="P45" s="35"/>
      <c r="Q45" s="35"/>
      <c r="R45" s="35"/>
      <c r="S45" s="40"/>
      <c r="T45" s="35"/>
      <c r="U45" s="35"/>
      <c r="V45" s="35"/>
      <c r="W45" s="35"/>
      <c r="X45" s="40"/>
      <c r="Y45" s="35"/>
      <c r="Z45" s="35"/>
      <c r="AA45" s="35"/>
      <c r="AB45" s="35"/>
      <c r="AC45" s="35"/>
      <c r="AD45" s="35"/>
      <c r="AE45" s="35"/>
      <c r="AF45" s="40"/>
      <c r="AG45" s="40"/>
      <c r="AH45" s="40"/>
      <c r="AI45" s="40"/>
      <c r="AJ45" s="40"/>
      <c r="AK45" s="40"/>
      <c r="AL45" s="40"/>
      <c r="AM45" s="35"/>
    </row>
    <row r="46" spans="2:39" ht="15" hidden="1" outlineLevel="2" x14ac:dyDescent="0.25">
      <c r="B46" s="46" t="s">
        <v>23</v>
      </c>
      <c r="C46" s="1"/>
      <c r="E46" s="30" t="s">
        <v>9</v>
      </c>
      <c r="F46" s="39" t="s">
        <v>26</v>
      </c>
      <c r="G46" s="47">
        <v>0</v>
      </c>
      <c r="H46" s="39"/>
      <c r="I46" s="1"/>
      <c r="K46" s="35"/>
      <c r="L46" s="35"/>
      <c r="M46" s="40"/>
      <c r="N46" s="35"/>
      <c r="O46" s="35"/>
      <c r="P46" s="35"/>
      <c r="Q46" s="35"/>
      <c r="R46" s="40"/>
      <c r="S46" s="35"/>
      <c r="T46" s="35"/>
      <c r="U46" s="35"/>
      <c r="V46" s="35"/>
      <c r="W46" s="40"/>
      <c r="X46" s="40"/>
      <c r="Y46" s="35"/>
      <c r="Z46" s="35"/>
      <c r="AA46" s="35"/>
      <c r="AB46" s="35"/>
      <c r="AC46" s="35"/>
      <c r="AD46" s="35"/>
      <c r="AE46" s="35"/>
      <c r="AF46" s="40"/>
      <c r="AG46" s="40"/>
      <c r="AH46" s="40"/>
      <c r="AI46" s="40"/>
      <c r="AJ46" s="40"/>
      <c r="AK46" s="40"/>
      <c r="AL46" s="40"/>
      <c r="AM46" s="35"/>
    </row>
    <row r="47" spans="2:39" ht="15" hidden="1" outlineLevel="2" x14ac:dyDescent="0.25">
      <c r="B47" s="46" t="s">
        <v>24</v>
      </c>
      <c r="C47" s="1"/>
      <c r="E47" s="30" t="s">
        <v>9</v>
      </c>
      <c r="F47" s="39" t="s">
        <v>27</v>
      </c>
      <c r="G47" s="47">
        <v>0</v>
      </c>
      <c r="H47" s="39"/>
      <c r="I47" s="1"/>
      <c r="K47" s="35"/>
      <c r="L47" s="35"/>
      <c r="M47" s="40"/>
      <c r="N47" s="35"/>
      <c r="O47" s="35"/>
      <c r="P47" s="35"/>
      <c r="Q47" s="35"/>
      <c r="R47" s="40"/>
      <c r="S47" s="35"/>
      <c r="T47" s="35"/>
      <c r="U47" s="35"/>
      <c r="V47" s="35"/>
      <c r="W47" s="40"/>
      <c r="X47" s="40"/>
      <c r="Y47" s="35"/>
      <c r="Z47" s="35"/>
      <c r="AA47" s="35"/>
      <c r="AB47" s="35"/>
      <c r="AC47" s="35"/>
      <c r="AD47" s="35"/>
      <c r="AE47" s="35"/>
      <c r="AF47" s="35"/>
      <c r="AG47" s="40"/>
      <c r="AH47" s="40"/>
      <c r="AI47" s="40"/>
      <c r="AJ47" s="40"/>
      <c r="AK47" s="40"/>
      <c r="AL47" s="40"/>
      <c r="AM47" s="40"/>
    </row>
    <row r="48" spans="2:39" ht="15" hidden="1" outlineLevel="1" x14ac:dyDescent="0.25">
      <c r="B48" s="1"/>
      <c r="C48" s="1"/>
      <c r="E48" s="35"/>
      <c r="F48" s="36"/>
      <c r="G48" s="36"/>
      <c r="H48" s="36"/>
      <c r="I48" s="1"/>
      <c r="J48" s="35"/>
      <c r="K48" s="35"/>
      <c r="L48" s="35"/>
      <c r="M48" s="35"/>
      <c r="N48" s="40"/>
      <c r="O48" s="35"/>
      <c r="P48" s="35"/>
      <c r="Q48" s="35"/>
      <c r="R48" s="35"/>
      <c r="S48" s="40"/>
      <c r="T48" s="35"/>
      <c r="U48" s="35"/>
      <c r="V48" s="35"/>
      <c r="W48" s="35"/>
      <c r="X48" s="40"/>
      <c r="Y48" s="35"/>
      <c r="Z48" s="35"/>
      <c r="AA48" s="35"/>
      <c r="AB48" s="35"/>
      <c r="AC48" s="35"/>
      <c r="AD48" s="35"/>
      <c r="AE48" s="35"/>
      <c r="AF48" s="35"/>
      <c r="AG48" s="40"/>
      <c r="AH48" s="40"/>
      <c r="AI48" s="40"/>
      <c r="AJ48" s="40"/>
      <c r="AK48" s="40"/>
      <c r="AL48" s="40"/>
      <c r="AM48" s="40"/>
    </row>
    <row r="49" spans="2:39" ht="15" hidden="1" outlineLevel="1" x14ac:dyDescent="0.25">
      <c r="B49" s="48" t="s">
        <v>28</v>
      </c>
      <c r="C49" s="29"/>
      <c r="E49" s="30" t="s">
        <v>9</v>
      </c>
      <c r="F49" s="39"/>
      <c r="G49" s="47">
        <v>0</v>
      </c>
      <c r="H49" s="39"/>
      <c r="I49" s="1"/>
      <c r="J49" s="35"/>
      <c r="K49" s="35"/>
      <c r="L49" s="35"/>
      <c r="M49" s="35"/>
      <c r="N49" s="40"/>
      <c r="O49" s="35"/>
      <c r="P49" s="35"/>
      <c r="Q49" s="35"/>
      <c r="R49" s="35"/>
      <c r="S49" s="40"/>
      <c r="T49" s="35"/>
      <c r="U49" s="35"/>
      <c r="V49" s="35"/>
      <c r="W49" s="35"/>
      <c r="X49" s="40"/>
      <c r="Y49" s="35"/>
      <c r="Z49" s="35"/>
      <c r="AA49" s="35"/>
      <c r="AB49" s="35"/>
      <c r="AC49" s="35"/>
      <c r="AD49" s="35"/>
      <c r="AE49" s="35"/>
      <c r="AF49" s="35"/>
      <c r="AG49" s="40"/>
      <c r="AH49" s="40"/>
      <c r="AI49" s="40"/>
      <c r="AJ49" s="40"/>
      <c r="AK49" s="40"/>
      <c r="AL49" s="40"/>
      <c r="AM49" s="40"/>
    </row>
    <row r="50" spans="2:39" ht="15" hidden="1" outlineLevel="1" x14ac:dyDescent="0.25">
      <c r="B50" s="1"/>
      <c r="C50" s="1"/>
      <c r="E50" s="35"/>
      <c r="F50" s="36"/>
      <c r="G50" s="35"/>
      <c r="H50" s="36"/>
      <c r="I50" s="1"/>
      <c r="K50" s="35"/>
      <c r="L50" s="35"/>
      <c r="M50" s="35"/>
      <c r="N50" s="40"/>
      <c r="O50" s="35"/>
      <c r="P50" s="35"/>
      <c r="Q50" s="35"/>
      <c r="R50" s="35"/>
      <c r="S50" s="40"/>
      <c r="T50" s="35"/>
      <c r="U50" s="35"/>
      <c r="V50" s="35"/>
      <c r="W50" s="35"/>
      <c r="X50" s="40"/>
      <c r="Y50" s="35"/>
      <c r="Z50" s="35"/>
      <c r="AA50" s="35"/>
      <c r="AB50" s="35"/>
      <c r="AC50" s="35"/>
      <c r="AD50" s="35"/>
      <c r="AE50" s="35"/>
      <c r="AF50" s="35"/>
      <c r="AG50" s="40"/>
      <c r="AH50" s="40"/>
      <c r="AI50" s="40"/>
      <c r="AJ50" s="40"/>
      <c r="AK50" s="40"/>
      <c r="AL50" s="40"/>
      <c r="AM50" s="40"/>
    </row>
    <row r="51" spans="2:39" ht="15" hidden="1" outlineLevel="1" x14ac:dyDescent="0.25">
      <c r="B51" s="37" t="s">
        <v>29</v>
      </c>
      <c r="C51" s="1"/>
      <c r="E51" s="35"/>
      <c r="F51" s="36"/>
      <c r="G51" s="40"/>
      <c r="H51" s="36"/>
      <c r="I51" s="1"/>
      <c r="K51" s="40"/>
      <c r="L51" s="40"/>
      <c r="M51" s="40"/>
      <c r="N51" s="40"/>
      <c r="O51" s="35"/>
      <c r="P51" s="35"/>
      <c r="Q51" s="35"/>
      <c r="R51" s="35"/>
      <c r="S51" s="40"/>
      <c r="T51" s="35"/>
      <c r="U51" s="35"/>
      <c r="V51" s="35"/>
      <c r="W51" s="35"/>
      <c r="X51" s="40"/>
      <c r="Y51" s="35"/>
      <c r="Z51" s="35"/>
      <c r="AA51" s="35"/>
      <c r="AB51" s="35"/>
      <c r="AC51" s="35"/>
      <c r="AD51" s="35"/>
      <c r="AE51" s="35"/>
      <c r="AF51" s="35"/>
      <c r="AG51" s="40"/>
      <c r="AH51" s="40"/>
      <c r="AI51" s="40"/>
      <c r="AJ51" s="40"/>
      <c r="AK51" s="40"/>
      <c r="AL51" s="40"/>
      <c r="AM51" s="40"/>
    </row>
    <row r="52" spans="2:39" ht="15" hidden="1" outlineLevel="1" x14ac:dyDescent="0.25">
      <c r="B52" s="38" t="s">
        <v>29</v>
      </c>
      <c r="C52" s="29"/>
      <c r="E52" s="30" t="s">
        <v>9</v>
      </c>
      <c r="F52" s="31" t="s">
        <v>30</v>
      </c>
      <c r="G52" s="47">
        <v>0</v>
      </c>
      <c r="H52" s="31"/>
      <c r="I52" s="29"/>
      <c r="K52" s="40"/>
      <c r="L52" s="40"/>
      <c r="M52" s="40"/>
      <c r="N52" s="40"/>
      <c r="O52" s="35"/>
      <c r="P52" s="35"/>
      <c r="Q52" s="35"/>
      <c r="R52" s="35"/>
      <c r="S52" s="40"/>
      <c r="T52" s="35"/>
      <c r="U52" s="35"/>
      <c r="V52" s="35"/>
      <c r="W52" s="35"/>
      <c r="X52" s="40"/>
      <c r="Y52" s="35"/>
      <c r="Z52" s="35"/>
      <c r="AA52" s="35"/>
      <c r="AB52" s="35"/>
      <c r="AC52" s="35"/>
      <c r="AD52" s="35"/>
      <c r="AE52" s="35"/>
      <c r="AF52" s="35"/>
      <c r="AG52" s="40"/>
      <c r="AH52" s="40"/>
      <c r="AI52" s="40"/>
      <c r="AJ52" s="40"/>
      <c r="AK52" s="40"/>
      <c r="AL52" s="40"/>
      <c r="AM52" s="40"/>
    </row>
    <row r="54" spans="2:39" ht="15" collapsed="1" x14ac:dyDescent="0.25">
      <c r="B54" s="28" t="s">
        <v>50</v>
      </c>
      <c r="C54" s="25"/>
      <c r="D54" s="25"/>
      <c r="E54" s="26"/>
      <c r="F54" s="27"/>
      <c r="G54" s="27"/>
      <c r="H54" s="27"/>
      <c r="I54" s="25"/>
      <c r="J54" s="26"/>
      <c r="K54" s="26"/>
      <c r="L54" s="26"/>
      <c r="M54" s="26"/>
      <c r="N54" s="26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  <row r="55" spans="2:39" hidden="1" outlineLevel="1" x14ac:dyDescent="0.25"/>
    <row r="56" spans="2:39" ht="15" hidden="1" outlineLevel="1" collapsed="1" x14ac:dyDescent="0.25">
      <c r="B56" s="87" t="s">
        <v>39</v>
      </c>
      <c r="C56" s="81"/>
      <c r="D56" s="81"/>
      <c r="E56" s="82"/>
      <c r="F56" s="83"/>
      <c r="G56" s="83"/>
      <c r="H56" s="83"/>
      <c r="I56" s="81"/>
      <c r="J56" s="82"/>
      <c r="K56" s="82"/>
      <c r="L56" s="82"/>
      <c r="M56" s="82"/>
      <c r="N56" s="82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2:39" hidden="1" outlineLevel="2" x14ac:dyDescent="0.25"/>
    <row r="58" spans="2:39" ht="15" hidden="1" outlineLevel="2" x14ac:dyDescent="0.25">
      <c r="B58" s="49" t="s">
        <v>39</v>
      </c>
      <c r="E58" s="53" t="s">
        <v>40</v>
      </c>
      <c r="G58" s="57" t="s">
        <v>41</v>
      </c>
      <c r="H58" s="8">
        <f>IF(G58="Базовый сценарий",1,IF(G58="Оптимистичный сценарий",2,3))</f>
        <v>1</v>
      </c>
      <c r="J58" s="58">
        <f xml:space="preserve"> CHOOSE($H$58, J60, J61, J63)</f>
        <v>0</v>
      </c>
      <c r="K58" s="58">
        <f xml:space="preserve"> CHOOSE($H$58, K60, K61, K63)</f>
        <v>0</v>
      </c>
      <c r="L58" s="58">
        <f xml:space="preserve"> CHOOSE($H$58, L60, L61, L63)</f>
        <v>0</v>
      </c>
      <c r="M58" s="58">
        <f xml:space="preserve"> CHOOSE($H$58, M60, M61, M63)</f>
        <v>0</v>
      </c>
      <c r="N58" s="58">
        <f xml:space="preserve"> SUM(J58:M58)</f>
        <v>0</v>
      </c>
      <c r="O58" s="58">
        <f xml:space="preserve"> CHOOSE($H$58, O60, O61, O63)</f>
        <v>0</v>
      </c>
      <c r="P58" s="58">
        <f xml:space="preserve"> CHOOSE($H$58, P60, P61, P63)</f>
        <v>0</v>
      </c>
      <c r="Q58" s="58">
        <f xml:space="preserve"> CHOOSE($H$58, Q60, Q61, Q63)</f>
        <v>0</v>
      </c>
      <c r="R58" s="58">
        <f xml:space="preserve"> CHOOSE($H$58, R60, R61, R63)</f>
        <v>0</v>
      </c>
      <c r="S58" s="58">
        <f xml:space="preserve"> SUM(O58:R58)</f>
        <v>0</v>
      </c>
      <c r="T58" s="58">
        <f xml:space="preserve"> CHOOSE($H$58, T60, T61, T63)</f>
        <v>0</v>
      </c>
      <c r="U58" s="58">
        <f xml:space="preserve"> CHOOSE($H$58, U60, U61, U63)</f>
        <v>0</v>
      </c>
      <c r="V58" s="58">
        <f>SUM(T58:U58)</f>
        <v>0</v>
      </c>
      <c r="W58" s="58">
        <f xml:space="preserve"> CHOOSE($H$58, W60, W61, W63)</f>
        <v>0</v>
      </c>
      <c r="X58" s="58">
        <f xml:space="preserve"> CHOOSE($H$58, X60, X61, X63)</f>
        <v>0</v>
      </c>
      <c r="Y58" s="58">
        <f>SUM(W58:X58)</f>
        <v>0</v>
      </c>
      <c r="Z58" s="58">
        <f xml:space="preserve"> CHOOSE($H$58, Z60, Z61, Z63)</f>
        <v>0</v>
      </c>
      <c r="AA58" s="58">
        <f xml:space="preserve"> CHOOSE($H$58, AA60, AA61, AA63)</f>
        <v>0</v>
      </c>
      <c r="AB58" s="58">
        <f>SUM(Z58:AA58)</f>
        <v>0</v>
      </c>
    </row>
    <row r="59" spans="2:39" hidden="1" outlineLevel="2" x14ac:dyDescent="0.2">
      <c r="B59" s="56" t="s">
        <v>44</v>
      </c>
      <c r="E59" s="52" t="s">
        <v>9</v>
      </c>
      <c r="J59" s="55" t="str">
        <f>IFERROR(J58 / I58 - 1, "н.д.")</f>
        <v>н.д.</v>
      </c>
      <c r="K59" s="55" t="str">
        <f>IFERROR(K58 / J58 - 1, "н.д.")</f>
        <v>н.д.</v>
      </c>
      <c r="L59" s="55" t="str">
        <f>IFERROR(L58 / K58 - 1, "н.д.")</f>
        <v>н.д.</v>
      </c>
      <c r="M59" s="55" t="str">
        <f>IFERROR(M58 / L58 - 1, "н.д.")</f>
        <v>н.д.</v>
      </c>
      <c r="N59" s="55" t="str">
        <f>IFERROR(N58 / I58 - 1, "н.д.")</f>
        <v>н.д.</v>
      </c>
      <c r="O59" s="55" t="str">
        <f>IFERROR(O58 / M58 - 1, "н.д.")</f>
        <v>н.д.</v>
      </c>
      <c r="P59" s="55" t="str">
        <f>IFERROR(P58 / O58 - 1, "н.д.")</f>
        <v>н.д.</v>
      </c>
      <c r="Q59" s="55" t="str">
        <f>IFERROR(Q58 / P58 - 1, "н.д.")</f>
        <v>н.д.</v>
      </c>
      <c r="R59" s="55" t="str">
        <f>IFERROR(R58 / Q58 - 1, "н.д.")</f>
        <v>н.д.</v>
      </c>
      <c r="S59" s="55" t="str">
        <f>IFERROR(S58 / N58 - 1, "н.д.")</f>
        <v>н.д.</v>
      </c>
      <c r="T59" s="55" t="str">
        <f>IFERROR(T58 / (Q58 + R58) - 1, "н.д.")</f>
        <v>н.д.</v>
      </c>
      <c r="U59" s="55" t="str">
        <f>IFERROR(U58 / T58 - 1, "н.д.")</f>
        <v>н.д.</v>
      </c>
      <c r="V59" s="55" t="str">
        <f>IFERROR(V58 / S58 - 1, "н.д.")</f>
        <v>н.д.</v>
      </c>
      <c r="W59" s="55" t="str">
        <f>IFERROR(W58 / U58 - 1, "н.д.")</f>
        <v>н.д.</v>
      </c>
      <c r="X59" s="55" t="str">
        <f>IFERROR(X58 / W58 - 1, "н.д.")</f>
        <v>н.д.</v>
      </c>
      <c r="Y59" s="55" t="str">
        <f>IFERROR(Y58 / V58 - 1, "н.д.")</f>
        <v>н.д.</v>
      </c>
      <c r="Z59" s="55" t="str">
        <f>IFERROR(Z58 / X58 - 1, "н.д.")</f>
        <v>н.д.</v>
      </c>
      <c r="AA59" s="55" t="str">
        <f>IFERROR(AA58 / Z58 - 1, "н.д.")</f>
        <v>н.д.</v>
      </c>
      <c r="AB59" s="55" t="str">
        <f>IFERROR(AB58 / Y58 - 1, "н.д.")</f>
        <v>н.д.</v>
      </c>
    </row>
    <row r="60" spans="2:39" hidden="1" outlineLevel="2" x14ac:dyDescent="0.2">
      <c r="B60" s="50" t="s">
        <v>41</v>
      </c>
      <c r="E60" s="8" t="s">
        <v>40</v>
      </c>
      <c r="J60" s="42">
        <v>0</v>
      </c>
      <c r="K60" s="42">
        <v>0</v>
      </c>
      <c r="L60" s="42">
        <v>0</v>
      </c>
      <c r="M60" s="42">
        <v>0</v>
      </c>
      <c r="N60" s="54">
        <f xml:space="preserve"> SUM(J60:M60)</f>
        <v>0</v>
      </c>
      <c r="O60" s="42">
        <v>0</v>
      </c>
      <c r="P60" s="42">
        <v>0</v>
      </c>
      <c r="Q60" s="42">
        <v>0</v>
      </c>
      <c r="R60" s="42">
        <v>0</v>
      </c>
      <c r="S60" s="54">
        <f xml:space="preserve"> SUM(O60:R60)</f>
        <v>0</v>
      </c>
      <c r="T60" s="42">
        <v>0</v>
      </c>
      <c r="U60" s="42">
        <v>0</v>
      </c>
      <c r="V60" s="54">
        <f>SUM(T60:U60)</f>
        <v>0</v>
      </c>
      <c r="W60" s="42">
        <v>0</v>
      </c>
      <c r="X60" s="42">
        <v>0</v>
      </c>
      <c r="Y60" s="54">
        <f>SUM(W60:X60)</f>
        <v>0</v>
      </c>
      <c r="Z60" s="42">
        <v>0</v>
      </c>
      <c r="AA60" s="42">
        <v>0</v>
      </c>
      <c r="AB60" s="54">
        <f>SUM(Z60:AA60)</f>
        <v>0</v>
      </c>
    </row>
    <row r="61" spans="2:39" hidden="1" outlineLevel="2" x14ac:dyDescent="0.2">
      <c r="B61" s="50" t="s">
        <v>42</v>
      </c>
      <c r="E61" s="8" t="s">
        <v>40</v>
      </c>
      <c r="J61" s="54">
        <f xml:space="preserve"> J60 * (1 + $G$62)</f>
        <v>0</v>
      </c>
      <c r="K61" s="54">
        <f xml:space="preserve"> K60 * (1 + $G$62)</f>
        <v>0</v>
      </c>
      <c r="L61" s="54">
        <f xml:space="preserve"> L60 * (1 + $G$62)</f>
        <v>0</v>
      </c>
      <c r="M61" s="54">
        <f xml:space="preserve"> M60 * (1 + $G$62)</f>
        <v>0</v>
      </c>
      <c r="N61" s="54">
        <f xml:space="preserve"> SUM(J61:M61)</f>
        <v>0</v>
      </c>
      <c r="O61" s="54">
        <f xml:space="preserve"> O60 * (1 + $G$62)</f>
        <v>0</v>
      </c>
      <c r="P61" s="54">
        <f xml:space="preserve"> P60 * (1 + $G$62)</f>
        <v>0</v>
      </c>
      <c r="Q61" s="54">
        <f xml:space="preserve"> Q60 * (1 + $G$62)</f>
        <v>0</v>
      </c>
      <c r="R61" s="54">
        <f xml:space="preserve"> R60 * (1 + $G$62)</f>
        <v>0</v>
      </c>
      <c r="S61" s="54">
        <f xml:space="preserve"> SUM(O61:R61)</f>
        <v>0</v>
      </c>
      <c r="T61" s="54">
        <f xml:space="preserve"> T60 * (1 + $G$62)</f>
        <v>0</v>
      </c>
      <c r="U61" s="54">
        <f xml:space="preserve"> U60 * (1 + $G$62)</f>
        <v>0</v>
      </c>
      <c r="V61" s="54">
        <f>SUM(T61:U61)</f>
        <v>0</v>
      </c>
      <c r="W61" s="54">
        <f xml:space="preserve"> W60 * (1 + $G$62)</f>
        <v>0</v>
      </c>
      <c r="X61" s="54">
        <f xml:space="preserve"> X60 * (1 + $G$62)</f>
        <v>0</v>
      </c>
      <c r="Y61" s="54">
        <f>SUM(W61:X61)</f>
        <v>0</v>
      </c>
      <c r="Z61" s="54">
        <f xml:space="preserve"> Z60 * (1 + $G$62)</f>
        <v>0</v>
      </c>
      <c r="AA61" s="54">
        <f xml:space="preserve"> AA60 * (1 + $G$62)</f>
        <v>0</v>
      </c>
      <c r="AB61" s="54">
        <f>SUM(Z61:AA61)</f>
        <v>0</v>
      </c>
    </row>
    <row r="62" spans="2:39" hidden="1" outlineLevel="2" x14ac:dyDescent="0.2">
      <c r="B62" s="51" t="s">
        <v>46</v>
      </c>
      <c r="E62" s="52" t="s">
        <v>9</v>
      </c>
      <c r="G62" s="47">
        <v>0</v>
      </c>
    </row>
    <row r="63" spans="2:39" hidden="1" outlineLevel="2" x14ac:dyDescent="0.2">
      <c r="B63" s="50" t="s">
        <v>43</v>
      </c>
      <c r="E63" s="8" t="s">
        <v>40</v>
      </c>
      <c r="J63" s="54">
        <f xml:space="preserve"> J60 * (1 - $G$64)</f>
        <v>0</v>
      </c>
      <c r="K63" s="54">
        <f xml:space="preserve"> K60 * (1 - $G$64)</f>
        <v>0</v>
      </c>
      <c r="L63" s="54">
        <f xml:space="preserve"> L60 * (1 - $G$64)</f>
        <v>0</v>
      </c>
      <c r="M63" s="54">
        <f xml:space="preserve"> M60 * (1 - $G$64)</f>
        <v>0</v>
      </c>
      <c r="N63" s="54">
        <f xml:space="preserve"> SUM(J63:M63)</f>
        <v>0</v>
      </c>
      <c r="O63" s="54">
        <f xml:space="preserve"> O60 * (1 - $G$64)</f>
        <v>0</v>
      </c>
      <c r="P63" s="54">
        <f xml:space="preserve"> P60 * (1 - $G$64)</f>
        <v>0</v>
      </c>
      <c r="Q63" s="54">
        <f xml:space="preserve"> Q60 * (1 - $G$64)</f>
        <v>0</v>
      </c>
      <c r="R63" s="54">
        <f xml:space="preserve"> R60 * (1 - $G$64)</f>
        <v>0</v>
      </c>
      <c r="S63" s="54">
        <f xml:space="preserve"> SUM(O63:R63)</f>
        <v>0</v>
      </c>
      <c r="T63" s="54">
        <f xml:space="preserve"> T60 * (1 - $G$64)</f>
        <v>0</v>
      </c>
      <c r="U63" s="54">
        <f xml:space="preserve"> U60 * (1 - $G$64)</f>
        <v>0</v>
      </c>
      <c r="V63" s="54">
        <f>SUM(T63:U63)</f>
        <v>0</v>
      </c>
      <c r="W63" s="54">
        <f xml:space="preserve"> W60 * (1 - $G$64)</f>
        <v>0</v>
      </c>
      <c r="X63" s="54">
        <f xml:space="preserve"> X60 * (1 - $G$64)</f>
        <v>0</v>
      </c>
      <c r="Y63" s="54">
        <f>SUM(W63:X63)</f>
        <v>0</v>
      </c>
      <c r="Z63" s="54">
        <f xml:space="preserve"> Z60 * (1 - $G$64)</f>
        <v>0</v>
      </c>
      <c r="AA63" s="54">
        <f xml:space="preserve"> AA60 * (1 - $G$64)</f>
        <v>0</v>
      </c>
      <c r="AB63" s="54">
        <f>SUM(Z63:AA63)</f>
        <v>0</v>
      </c>
    </row>
    <row r="64" spans="2:39" hidden="1" outlineLevel="2" x14ac:dyDescent="0.2">
      <c r="B64" s="51" t="s">
        <v>47</v>
      </c>
      <c r="E64" s="52" t="s">
        <v>9</v>
      </c>
      <c r="G64" s="47">
        <v>0</v>
      </c>
    </row>
    <row r="65" spans="2:28" hidden="1" outlineLevel="1" x14ac:dyDescent="0.25"/>
    <row r="66" spans="2:28" ht="15" hidden="1" outlineLevel="1" collapsed="1" x14ac:dyDescent="0.25">
      <c r="B66" s="87" t="s">
        <v>48</v>
      </c>
      <c r="C66" s="81"/>
      <c r="D66" s="81"/>
      <c r="E66" s="82"/>
      <c r="F66" s="83"/>
      <c r="G66" s="83"/>
      <c r="H66" s="83"/>
      <c r="I66" s="81"/>
      <c r="J66" s="82"/>
      <c r="K66" s="82"/>
      <c r="L66" s="82"/>
      <c r="M66" s="82"/>
      <c r="N66" s="82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2:28" hidden="1" outlineLevel="2" x14ac:dyDescent="0.25"/>
    <row r="68" spans="2:28" ht="15" hidden="1" outlineLevel="2" x14ac:dyDescent="0.25">
      <c r="B68" s="49" t="s">
        <v>48</v>
      </c>
      <c r="E68" s="53" t="s">
        <v>94</v>
      </c>
      <c r="G68" s="57" t="s">
        <v>41</v>
      </c>
      <c r="H68" s="8">
        <f>IF(G68="Базовый сценарий",1,IF(G68="Оптимистичный сценарий",2,3))</f>
        <v>1</v>
      </c>
      <c r="J68" s="58">
        <f xml:space="preserve"> CHOOSE($H$68, J70, J71, J73)</f>
        <v>0</v>
      </c>
      <c r="K68" s="58">
        <f xml:space="preserve"> CHOOSE($H$68, K70, K71, K73)</f>
        <v>0</v>
      </c>
      <c r="L68" s="58">
        <f xml:space="preserve"> CHOOSE($H$68, L70, L71, L73)</f>
        <v>0</v>
      </c>
      <c r="M68" s="58">
        <f xml:space="preserve"> CHOOSE($H$68, M70, M71, M73)</f>
        <v>0</v>
      </c>
      <c r="N68" s="58">
        <f xml:space="preserve"> AVERAGE(J68:M68)</f>
        <v>0</v>
      </c>
      <c r="O68" s="58">
        <f xml:space="preserve"> CHOOSE($H$68, O70, O71, O73)</f>
        <v>0</v>
      </c>
      <c r="P68" s="58">
        <f xml:space="preserve"> CHOOSE($H$68, P70, P71, P73)</f>
        <v>0</v>
      </c>
      <c r="Q68" s="58">
        <f xml:space="preserve"> CHOOSE($H$68, Q70, Q71, Q73)</f>
        <v>0</v>
      </c>
      <c r="R68" s="58">
        <f xml:space="preserve"> CHOOSE($H$68, R70, R71, R73)</f>
        <v>0</v>
      </c>
      <c r="S68" s="58">
        <f xml:space="preserve"> AVERAGE(O68:R68)</f>
        <v>0</v>
      </c>
      <c r="T68" s="58">
        <f xml:space="preserve"> CHOOSE($H$68, T70, T71, T73)</f>
        <v>0</v>
      </c>
      <c r="U68" s="58">
        <f xml:space="preserve"> CHOOSE($H$68, U70, U71, U73)</f>
        <v>0</v>
      </c>
      <c r="V68" s="58">
        <f>AVERAGE(T68:U68)</f>
        <v>0</v>
      </c>
      <c r="W68" s="58">
        <f xml:space="preserve"> CHOOSE($H$68, W70, W71, W73)</f>
        <v>0</v>
      </c>
      <c r="X68" s="58">
        <f xml:space="preserve"> CHOOSE($H$68, X70, X71, X73)</f>
        <v>0</v>
      </c>
      <c r="Y68" s="58">
        <f>AVERAGE(W68:X68)</f>
        <v>0</v>
      </c>
      <c r="Z68" s="58">
        <f xml:space="preserve"> CHOOSE($H$68, Z70, Z71, Z73)</f>
        <v>0</v>
      </c>
      <c r="AA68" s="58">
        <f xml:space="preserve"> CHOOSE($H$68, AA70, AA71, AA73)</f>
        <v>0</v>
      </c>
      <c r="AB68" s="58">
        <f>AVERAGE(Z68:AA68)</f>
        <v>0</v>
      </c>
    </row>
    <row r="69" spans="2:28" hidden="1" outlineLevel="2" x14ac:dyDescent="0.2">
      <c r="B69" s="56" t="s">
        <v>49</v>
      </c>
      <c r="E69" s="52" t="s">
        <v>9</v>
      </c>
      <c r="J69" s="55" t="str">
        <f>IFERROR(J68 / I68 - 1, "н.д.")</f>
        <v>н.д.</v>
      </c>
      <c r="K69" s="55" t="str">
        <f>IFERROR(K68 / J68 - 1, "н.д.")</f>
        <v>н.д.</v>
      </c>
      <c r="L69" s="55" t="str">
        <f>IFERROR(L68 / K68 - 1, "н.д.")</f>
        <v>н.д.</v>
      </c>
      <c r="M69" s="55" t="str">
        <f>IFERROR(M68 / L68 - 1, "н.д.")</f>
        <v>н.д.</v>
      </c>
      <c r="N69" s="55" t="str">
        <f>IFERROR(N68 / I68 - 1, "н.д.")</f>
        <v>н.д.</v>
      </c>
      <c r="O69" s="55" t="str">
        <f>IFERROR(O68 / M68 - 1, "н.д.")</f>
        <v>н.д.</v>
      </c>
      <c r="P69" s="55" t="str">
        <f>IFERROR(P68 / O68 - 1, "н.д.")</f>
        <v>н.д.</v>
      </c>
      <c r="Q69" s="55" t="str">
        <f>IFERROR(Q68 / P68 - 1, "н.д.")</f>
        <v>н.д.</v>
      </c>
      <c r="R69" s="55" t="str">
        <f>IFERROR(R68 / Q68 - 1, "н.д.")</f>
        <v>н.д.</v>
      </c>
      <c r="S69" s="55" t="str">
        <f>IFERROR(S68 / N68 - 1, "н.д.")</f>
        <v>н.д.</v>
      </c>
      <c r="T69" s="55" t="str">
        <f>IFERROR(T68 / R68 - 1, "н.д.")</f>
        <v>н.д.</v>
      </c>
      <c r="U69" s="55" t="str">
        <f>IFERROR(U68 / T68 - 1, "н.д.")</f>
        <v>н.д.</v>
      </c>
      <c r="V69" s="55" t="str">
        <f>IFERROR(V68 / S68 - 1, "н.д.")</f>
        <v>н.д.</v>
      </c>
      <c r="W69" s="55" t="str">
        <f>IFERROR(W68 / U68 - 1, "н.д.")</f>
        <v>н.д.</v>
      </c>
      <c r="X69" s="55" t="str">
        <f>IFERROR(X68 / W68 - 1, "н.д.")</f>
        <v>н.д.</v>
      </c>
      <c r="Y69" s="55" t="str">
        <f>IFERROR(Y68 / V68 - 1, "н.д.")</f>
        <v>н.д.</v>
      </c>
      <c r="Z69" s="55" t="str">
        <f>IFERROR(Z68 / X68 - 1, "н.д.")</f>
        <v>н.д.</v>
      </c>
      <c r="AA69" s="55" t="str">
        <f>IFERROR(AA68 / Z68 - 1, "н.д.")</f>
        <v>н.д.</v>
      </c>
      <c r="AB69" s="55" t="str">
        <f>IFERROR(AB68 / Y68 - 1, "н.д.")</f>
        <v>н.д.</v>
      </c>
    </row>
    <row r="70" spans="2:28" hidden="1" outlineLevel="2" x14ac:dyDescent="0.2">
      <c r="B70" s="50" t="s">
        <v>41</v>
      </c>
      <c r="E70" s="8" t="s">
        <v>94</v>
      </c>
      <c r="J70" s="42">
        <v>0</v>
      </c>
      <c r="K70" s="42">
        <v>0</v>
      </c>
      <c r="L70" s="42">
        <v>0</v>
      </c>
      <c r="M70" s="42">
        <v>0</v>
      </c>
      <c r="N70" s="54">
        <f xml:space="preserve"> AVERAGE(J70:M70)</f>
        <v>0</v>
      </c>
      <c r="O70" s="42">
        <v>0</v>
      </c>
      <c r="P70" s="42">
        <v>0</v>
      </c>
      <c r="Q70" s="42">
        <v>0</v>
      </c>
      <c r="R70" s="42">
        <v>0</v>
      </c>
      <c r="S70" s="54">
        <f xml:space="preserve"> AVERAGE(O70:R70)</f>
        <v>0</v>
      </c>
      <c r="T70" s="42">
        <v>0</v>
      </c>
      <c r="U70" s="42">
        <v>0</v>
      </c>
      <c r="V70" s="54">
        <f>AVERAGE(T70:U70)</f>
        <v>0</v>
      </c>
      <c r="W70" s="42">
        <v>0</v>
      </c>
      <c r="X70" s="42">
        <v>0</v>
      </c>
      <c r="Y70" s="54">
        <f>AVERAGE(W70:X70)</f>
        <v>0</v>
      </c>
      <c r="Z70" s="42">
        <v>0</v>
      </c>
      <c r="AA70" s="42">
        <v>0</v>
      </c>
      <c r="AB70" s="54">
        <f>AVERAGE(Z70:AA70)</f>
        <v>0</v>
      </c>
    </row>
    <row r="71" spans="2:28" hidden="1" outlineLevel="2" x14ac:dyDescent="0.2">
      <c r="B71" s="50" t="s">
        <v>42</v>
      </c>
      <c r="E71" s="8" t="s">
        <v>94</v>
      </c>
      <c r="J71" s="54">
        <f xml:space="preserve"> J70 * (1 + $G$72)</f>
        <v>0</v>
      </c>
      <c r="K71" s="54">
        <f xml:space="preserve"> K70 * (1 + $G$72)</f>
        <v>0</v>
      </c>
      <c r="L71" s="54">
        <f xml:space="preserve"> L70 * (1 + $G$72)</f>
        <v>0</v>
      </c>
      <c r="M71" s="54">
        <f xml:space="preserve"> M70 * (1 + $G$72)</f>
        <v>0</v>
      </c>
      <c r="N71" s="54">
        <f xml:space="preserve"> AVERAGE(J71:M71)</f>
        <v>0</v>
      </c>
      <c r="O71" s="54">
        <f xml:space="preserve"> O70 * (1 + $G$72)</f>
        <v>0</v>
      </c>
      <c r="P71" s="54">
        <f xml:space="preserve"> P70 * (1 + $G$72)</f>
        <v>0</v>
      </c>
      <c r="Q71" s="54">
        <f xml:space="preserve"> Q70 * (1 + $G$72)</f>
        <v>0</v>
      </c>
      <c r="R71" s="54">
        <f xml:space="preserve"> R70 * (1 + $G$72)</f>
        <v>0</v>
      </c>
      <c r="S71" s="54">
        <f xml:space="preserve"> AVERAGE(O71:R71)</f>
        <v>0</v>
      </c>
      <c r="T71" s="54">
        <f xml:space="preserve"> T70 * (1 + $G$72)</f>
        <v>0</v>
      </c>
      <c r="U71" s="54">
        <f xml:space="preserve"> U70 * (1 + $G$72)</f>
        <v>0</v>
      </c>
      <c r="V71" s="54">
        <f>AVERAGE(T71:U71)</f>
        <v>0</v>
      </c>
      <c r="W71" s="54">
        <f xml:space="preserve"> W70 * (1 + $G$72)</f>
        <v>0</v>
      </c>
      <c r="X71" s="54">
        <f xml:space="preserve"> X70 * (1 + $G$72)</f>
        <v>0</v>
      </c>
      <c r="Y71" s="54">
        <f>AVERAGE(W71:X71)</f>
        <v>0</v>
      </c>
      <c r="Z71" s="54">
        <f xml:space="preserve"> Z70 * (1 + $G$72)</f>
        <v>0</v>
      </c>
      <c r="AA71" s="54">
        <f xml:space="preserve"> AA70 * (1 + $G$72)</f>
        <v>0</v>
      </c>
      <c r="AB71" s="54">
        <f>AVERAGE(Z71:AA71)</f>
        <v>0</v>
      </c>
    </row>
    <row r="72" spans="2:28" hidden="1" outlineLevel="2" x14ac:dyDescent="0.2">
      <c r="B72" s="51" t="s">
        <v>46</v>
      </c>
      <c r="E72" s="52" t="s">
        <v>9</v>
      </c>
      <c r="G72" s="47">
        <v>0</v>
      </c>
    </row>
    <row r="73" spans="2:28" hidden="1" outlineLevel="2" x14ac:dyDescent="0.2">
      <c r="B73" s="50" t="s">
        <v>43</v>
      </c>
      <c r="E73" s="8" t="s">
        <v>94</v>
      </c>
      <c r="J73" s="54">
        <f xml:space="preserve"> J70 * (1 - $G$74)</f>
        <v>0</v>
      </c>
      <c r="K73" s="54">
        <f xml:space="preserve"> K70 * (1 - $G$74)</f>
        <v>0</v>
      </c>
      <c r="L73" s="54">
        <f xml:space="preserve"> L70 * (1 - $G$74)</f>
        <v>0</v>
      </c>
      <c r="M73" s="54">
        <f xml:space="preserve"> M70 * (1 - $G$74)</f>
        <v>0</v>
      </c>
      <c r="N73" s="54">
        <f xml:space="preserve"> AVERAGE(J73:M73)</f>
        <v>0</v>
      </c>
      <c r="O73" s="54">
        <f xml:space="preserve"> O70 * (1 - $G$74)</f>
        <v>0</v>
      </c>
      <c r="P73" s="54">
        <f xml:space="preserve"> P70 * (1 - $G$74)</f>
        <v>0</v>
      </c>
      <c r="Q73" s="54">
        <f xml:space="preserve"> Q70 * (1 - $G$74)</f>
        <v>0</v>
      </c>
      <c r="R73" s="54">
        <f xml:space="preserve"> R70 * (1 - $G$74)</f>
        <v>0</v>
      </c>
      <c r="S73" s="54">
        <f xml:space="preserve"> AVERAGE(O73:R73)</f>
        <v>0</v>
      </c>
      <c r="T73" s="54">
        <f xml:space="preserve"> T70 * (1 - $G$74)</f>
        <v>0</v>
      </c>
      <c r="U73" s="54">
        <f xml:space="preserve"> U70 * (1 - $G$74)</f>
        <v>0</v>
      </c>
      <c r="V73" s="54">
        <f>AVERAGE(T73:U73)</f>
        <v>0</v>
      </c>
      <c r="W73" s="54">
        <f xml:space="preserve"> W70 * (1 - $G$74)</f>
        <v>0</v>
      </c>
      <c r="X73" s="54">
        <f xml:space="preserve"> X70 * (1 - $G$74)</f>
        <v>0</v>
      </c>
      <c r="Y73" s="54">
        <f>AVERAGE(W73:X73)</f>
        <v>0</v>
      </c>
      <c r="Z73" s="54">
        <f xml:space="preserve"> Z70 * (1 - $G$74)</f>
        <v>0</v>
      </c>
      <c r="AA73" s="54">
        <f xml:space="preserve"> AA70 * (1 - $G$74)</f>
        <v>0</v>
      </c>
      <c r="AB73" s="54">
        <f>AVERAGE(Z73:AA73)</f>
        <v>0</v>
      </c>
    </row>
    <row r="74" spans="2:28" hidden="1" outlineLevel="2" x14ac:dyDescent="0.2">
      <c r="B74" s="51" t="s">
        <v>47</v>
      </c>
      <c r="E74" s="52" t="s">
        <v>9</v>
      </c>
      <c r="G74" s="47">
        <v>0</v>
      </c>
    </row>
    <row r="75" spans="2:28" hidden="1" outlineLevel="1" x14ac:dyDescent="0.25"/>
    <row r="76" spans="2:28" ht="15" hidden="1" outlineLevel="1" collapsed="1" x14ac:dyDescent="0.25">
      <c r="B76" s="87" t="s">
        <v>51</v>
      </c>
      <c r="C76" s="81"/>
      <c r="D76" s="81"/>
      <c r="E76" s="82"/>
      <c r="F76" s="83"/>
      <c r="G76" s="83"/>
      <c r="H76" s="83"/>
      <c r="I76" s="81"/>
      <c r="J76" s="82"/>
      <c r="K76" s="82"/>
      <c r="L76" s="82"/>
      <c r="M76" s="82"/>
      <c r="N76" s="82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2:28" hidden="1" outlineLevel="2" x14ac:dyDescent="0.25"/>
    <row r="78" spans="2:28" ht="15" hidden="1" outlineLevel="2" x14ac:dyDescent="0.25">
      <c r="B78" s="49" t="s">
        <v>77</v>
      </c>
      <c r="E78" s="53" t="s">
        <v>19</v>
      </c>
      <c r="J78" s="58">
        <f t="shared" ref="J78:AB78" si="9" xml:space="preserve"> SUM(J80, J92, J104)</f>
        <v>0</v>
      </c>
      <c r="K78" s="58">
        <f t="shared" si="9"/>
        <v>0</v>
      </c>
      <c r="L78" s="58">
        <f t="shared" si="9"/>
        <v>0</v>
      </c>
      <c r="M78" s="58">
        <f t="shared" si="9"/>
        <v>0</v>
      </c>
      <c r="N78" s="58">
        <f t="shared" si="9"/>
        <v>0</v>
      </c>
      <c r="O78" s="58">
        <f t="shared" si="9"/>
        <v>0</v>
      </c>
      <c r="P78" s="58">
        <f t="shared" si="9"/>
        <v>0</v>
      </c>
      <c r="Q78" s="58">
        <f t="shared" si="9"/>
        <v>0</v>
      </c>
      <c r="R78" s="58">
        <f t="shared" si="9"/>
        <v>0</v>
      </c>
      <c r="S78" s="58">
        <f t="shared" si="9"/>
        <v>0</v>
      </c>
      <c r="T78" s="58">
        <f t="shared" si="9"/>
        <v>0</v>
      </c>
      <c r="U78" s="58">
        <f t="shared" si="9"/>
        <v>0</v>
      </c>
      <c r="V78" s="58">
        <f t="shared" si="9"/>
        <v>0</v>
      </c>
      <c r="W78" s="58">
        <f t="shared" si="9"/>
        <v>0</v>
      </c>
      <c r="X78" s="58">
        <f t="shared" si="9"/>
        <v>0</v>
      </c>
      <c r="Y78" s="58">
        <f t="shared" si="9"/>
        <v>0</v>
      </c>
      <c r="Z78" s="58">
        <f t="shared" si="9"/>
        <v>0</v>
      </c>
      <c r="AA78" s="58">
        <f t="shared" si="9"/>
        <v>0</v>
      </c>
      <c r="AB78" s="58">
        <f t="shared" si="9"/>
        <v>0</v>
      </c>
    </row>
    <row r="79" spans="2:28" ht="15" hidden="1" outlineLevel="2" x14ac:dyDescent="0.25">
      <c r="B79" s="49"/>
    </row>
    <row r="80" spans="2:28" s="49" customFormat="1" ht="15" hidden="1" outlineLevel="2" x14ac:dyDescent="0.25">
      <c r="B80" s="62" t="s">
        <v>59</v>
      </c>
      <c r="E80" s="53" t="s">
        <v>19</v>
      </c>
      <c r="F80" s="63"/>
      <c r="G80" s="63"/>
      <c r="H80" s="63"/>
      <c r="J80" s="58">
        <f xml:space="preserve"> J82 * J83 * 3 + J85 * J86 * 3 + J88 * J89 * 3</f>
        <v>0</v>
      </c>
      <c r="K80" s="58">
        <f xml:space="preserve"> K82 * K83 * 3 + K85 * K86 * 3 + K88 * K89 * 3</f>
        <v>0</v>
      </c>
      <c r="L80" s="58">
        <f xml:space="preserve"> L82 * L83 * 3 + L85 * L86 * 3 + L88 * L89 * 3</f>
        <v>0</v>
      </c>
      <c r="M80" s="58">
        <f xml:space="preserve"> M82 * M83 * 3 + M85 * M86 * 3 + M88 * M89 * 3</f>
        <v>0</v>
      </c>
      <c r="N80" s="65">
        <f xml:space="preserve"> SUM(J80:M80)</f>
        <v>0</v>
      </c>
      <c r="O80" s="58">
        <f xml:space="preserve"> O82 * O83 * 3 + O85 * O86 * 3 + O88 * O89 * 3</f>
        <v>0</v>
      </c>
      <c r="P80" s="58">
        <f xml:space="preserve"> P82 * P83 * 3 + P85 * P86 * 3 + P88 * P89 * 3</f>
        <v>0</v>
      </c>
      <c r="Q80" s="58">
        <f xml:space="preserve"> Q82 * Q83 * 3 + Q85 * Q86 * 3 + Q88 * Q89 * 3</f>
        <v>0</v>
      </c>
      <c r="R80" s="58">
        <f xml:space="preserve"> R82 * R83 * 3 + R85 * R86 * 3 + R88 * R89 * 3</f>
        <v>0</v>
      </c>
      <c r="S80" s="65">
        <f xml:space="preserve"> SUM(O80:R80)</f>
        <v>0</v>
      </c>
      <c r="T80" s="58">
        <f xml:space="preserve"> T82 * T83 * 6 + T85 * T86 * 6 + T88 * T89 * 6</f>
        <v>0</v>
      </c>
      <c r="U80" s="58">
        <f xml:space="preserve"> U82 * U83 * 6 + U85 * U86 * 6 + U88 * U89 * 6</f>
        <v>0</v>
      </c>
      <c r="V80" s="65">
        <f xml:space="preserve"> SUM(T80:U80)</f>
        <v>0</v>
      </c>
      <c r="W80" s="58">
        <f xml:space="preserve"> W82 * W83 * 6 + W85 * W86 * 6 + W88 * W89 * 6</f>
        <v>0</v>
      </c>
      <c r="X80" s="58">
        <f xml:space="preserve"> X82 * X83 * 6 + X85 * X86 * 6 + X88 * X89 * 6</f>
        <v>0</v>
      </c>
      <c r="Y80" s="65">
        <f xml:space="preserve"> SUM(W80:X80)</f>
        <v>0</v>
      </c>
      <c r="Z80" s="58">
        <f xml:space="preserve"> Z82 * Z83 * 6 + Z85 * Z86 * 6 + Z88 * Z89 * 6</f>
        <v>0</v>
      </c>
      <c r="AA80" s="58">
        <f xml:space="preserve"> AA82 * AA83 * 6 + AA85 * AA86 * 6 + AA88 * AA89 * 6</f>
        <v>0</v>
      </c>
      <c r="AB80" s="65">
        <f xml:space="preserve"> SUM(Z80:AA80)</f>
        <v>0</v>
      </c>
    </row>
    <row r="81" spans="2:28" hidden="1" outlineLevel="3" x14ac:dyDescent="0.2">
      <c r="B81" s="59" t="s">
        <v>52</v>
      </c>
    </row>
    <row r="82" spans="2:28" hidden="1" outlineLevel="3" x14ac:dyDescent="0.2">
      <c r="B82" s="61" t="s">
        <v>53</v>
      </c>
      <c r="E82" s="35" t="s">
        <v>21</v>
      </c>
      <c r="J82" s="42">
        <v>0</v>
      </c>
      <c r="K82" s="42">
        <v>0</v>
      </c>
      <c r="L82" s="42">
        <v>0</v>
      </c>
      <c r="M82" s="42">
        <v>0</v>
      </c>
      <c r="N82" s="54">
        <f>AVERAGE(J82:M82)</f>
        <v>0</v>
      </c>
      <c r="O82" s="42">
        <v>0</v>
      </c>
      <c r="P82" s="42">
        <v>0</v>
      </c>
      <c r="Q82" s="42">
        <v>0</v>
      </c>
      <c r="R82" s="42">
        <v>0</v>
      </c>
      <c r="S82" s="54">
        <f>AVERAGE(O82:R82)</f>
        <v>0</v>
      </c>
      <c r="T82" s="42">
        <v>0</v>
      </c>
      <c r="U82" s="42">
        <v>0</v>
      </c>
      <c r="V82" s="54">
        <f>AVERAGE(T82:U82)</f>
        <v>0</v>
      </c>
      <c r="W82" s="42">
        <v>0</v>
      </c>
      <c r="X82" s="42">
        <v>0</v>
      </c>
      <c r="Y82" s="54">
        <f>AVERAGE(W82:X82)</f>
        <v>0</v>
      </c>
      <c r="Z82" s="42">
        <v>0</v>
      </c>
      <c r="AA82" s="42">
        <v>0</v>
      </c>
      <c r="AB82" s="54">
        <f>AVERAGE(Z82:AA82)</f>
        <v>0</v>
      </c>
    </row>
    <row r="83" spans="2:28" hidden="1" outlineLevel="3" x14ac:dyDescent="0.2">
      <c r="B83" s="61" t="s">
        <v>54</v>
      </c>
      <c r="E83" s="35" t="s">
        <v>55</v>
      </c>
      <c r="F83" s="70" t="s">
        <v>92</v>
      </c>
      <c r="J83" s="42">
        <v>0</v>
      </c>
      <c r="K83" s="54">
        <f xml:space="preserve"> J83 * (1 + K$14)</f>
        <v>0</v>
      </c>
      <c r="L83" s="54">
        <f xml:space="preserve"> K83 * (1 + L$14)</f>
        <v>0</v>
      </c>
      <c r="M83" s="54">
        <f xml:space="preserve"> L83 * (1 + M$14)</f>
        <v>0</v>
      </c>
      <c r="N83" s="54">
        <f xml:space="preserve"> AVERAGE(J83:M83)</f>
        <v>0</v>
      </c>
      <c r="O83" s="54">
        <f>M83 * (1 + O$14)</f>
        <v>0</v>
      </c>
      <c r="P83" s="54">
        <f>O83 * (1 + P$14)</f>
        <v>0</v>
      </c>
      <c r="Q83" s="54">
        <f>P83 * (1 + Q$14)</f>
        <v>0</v>
      </c>
      <c r="R83" s="54">
        <f>Q83 * (1 + R$14)</f>
        <v>0</v>
      </c>
      <c r="S83" s="54">
        <f xml:space="preserve"> N83 * (1 + S$14)</f>
        <v>0</v>
      </c>
      <c r="T83" s="54">
        <f>R83 * (1 + T$14)</f>
        <v>0</v>
      </c>
      <c r="U83" s="54">
        <f>T83 * (1 + U$14)</f>
        <v>0</v>
      </c>
      <c r="V83" s="54">
        <f xml:space="preserve"> S83 * (1 + V$14)</f>
        <v>0</v>
      </c>
      <c r="W83" s="54">
        <f>U83 * (1 + W$14)</f>
        <v>0</v>
      </c>
      <c r="X83" s="54">
        <f>W83 * (1 + X$14)</f>
        <v>0</v>
      </c>
      <c r="Y83" s="54">
        <f xml:space="preserve"> V83 * (1 + Y$14)</f>
        <v>0</v>
      </c>
      <c r="Z83" s="54">
        <f>X83 * (1 + Z$14)</f>
        <v>0</v>
      </c>
      <c r="AA83" s="54">
        <f>Z83 * (1 + AA$14)</f>
        <v>0</v>
      </c>
      <c r="AB83" s="54">
        <f xml:space="preserve"> Y83 * (1 + AB$14)</f>
        <v>0</v>
      </c>
    </row>
    <row r="84" spans="2:28" hidden="1" outlineLevel="3" x14ac:dyDescent="0.2">
      <c r="B84" s="59" t="s">
        <v>56</v>
      </c>
    </row>
    <row r="85" spans="2:28" hidden="1" outlineLevel="3" x14ac:dyDescent="0.2">
      <c r="B85" s="61" t="s">
        <v>53</v>
      </c>
      <c r="E85" s="35" t="s">
        <v>21</v>
      </c>
      <c r="J85" s="42">
        <v>0</v>
      </c>
      <c r="K85" s="42">
        <v>0</v>
      </c>
      <c r="L85" s="42">
        <v>0</v>
      </c>
      <c r="M85" s="42">
        <v>0</v>
      </c>
      <c r="N85" s="54">
        <f>AVERAGE(J85:M85)</f>
        <v>0</v>
      </c>
      <c r="O85" s="42">
        <v>0</v>
      </c>
      <c r="P85" s="42">
        <v>0</v>
      </c>
      <c r="Q85" s="42">
        <v>0</v>
      </c>
      <c r="R85" s="42">
        <v>0</v>
      </c>
      <c r="S85" s="54">
        <f>AVERAGE(O85:R85)</f>
        <v>0</v>
      </c>
      <c r="T85" s="42">
        <v>0</v>
      </c>
      <c r="U85" s="42">
        <v>0</v>
      </c>
      <c r="V85" s="54">
        <f>AVERAGE(T85:U85)</f>
        <v>0</v>
      </c>
      <c r="W85" s="42">
        <v>0</v>
      </c>
      <c r="X85" s="42">
        <v>0</v>
      </c>
      <c r="Y85" s="54">
        <f>AVERAGE(W85:X85)</f>
        <v>0</v>
      </c>
      <c r="Z85" s="42">
        <v>0</v>
      </c>
      <c r="AA85" s="42">
        <v>0</v>
      </c>
      <c r="AB85" s="54">
        <f>AVERAGE(Z85:AA85)</f>
        <v>0</v>
      </c>
    </row>
    <row r="86" spans="2:28" hidden="1" outlineLevel="3" x14ac:dyDescent="0.2">
      <c r="B86" s="61" t="s">
        <v>54</v>
      </c>
      <c r="E86" s="35" t="s">
        <v>55</v>
      </c>
      <c r="F86" s="70" t="s">
        <v>92</v>
      </c>
      <c r="J86" s="42">
        <v>0</v>
      </c>
      <c r="K86" s="54">
        <f xml:space="preserve"> J86 * (1 + K$14)</f>
        <v>0</v>
      </c>
      <c r="L86" s="54">
        <f xml:space="preserve"> K86 * (1 + L$14)</f>
        <v>0</v>
      </c>
      <c r="M86" s="54">
        <f xml:space="preserve"> L86 * (1 + M$14)</f>
        <v>0</v>
      </c>
      <c r="N86" s="54">
        <f xml:space="preserve"> AVERAGE(J86:M86)</f>
        <v>0</v>
      </c>
      <c r="O86" s="54">
        <f>M86 * (1 + O$14)</f>
        <v>0</v>
      </c>
      <c r="P86" s="54">
        <f>O86 * (1 + P$14)</f>
        <v>0</v>
      </c>
      <c r="Q86" s="54">
        <f>P86 * (1 + Q$14)</f>
        <v>0</v>
      </c>
      <c r="R86" s="54">
        <f>Q86 * (1 + R$14)</f>
        <v>0</v>
      </c>
      <c r="S86" s="54">
        <f xml:space="preserve"> N86 * (1 + S$14)</f>
        <v>0</v>
      </c>
      <c r="T86" s="54">
        <f>R86 * (1 + T$14)</f>
        <v>0</v>
      </c>
      <c r="U86" s="54">
        <f>T86 * (1 + U$14)</f>
        <v>0</v>
      </c>
      <c r="V86" s="54">
        <f xml:space="preserve"> S86 * (1 + V$14)</f>
        <v>0</v>
      </c>
      <c r="W86" s="54">
        <f>U86 * (1 + W$14)</f>
        <v>0</v>
      </c>
      <c r="X86" s="54">
        <f>W86 * (1 + X$14)</f>
        <v>0</v>
      </c>
      <c r="Y86" s="54">
        <f xml:space="preserve"> V86 * (1 + Y$14)</f>
        <v>0</v>
      </c>
      <c r="Z86" s="54">
        <f>X86 * (1 + Z$14)</f>
        <v>0</v>
      </c>
      <c r="AA86" s="54">
        <f>Z86 * (1 + AA$14)</f>
        <v>0</v>
      </c>
      <c r="AB86" s="54">
        <f xml:space="preserve"> Y86 * (1 + AB$14)</f>
        <v>0</v>
      </c>
    </row>
    <row r="87" spans="2:28" hidden="1" outlineLevel="3" x14ac:dyDescent="0.2">
      <c r="B87" s="59" t="s">
        <v>57</v>
      </c>
    </row>
    <row r="88" spans="2:28" hidden="1" outlineLevel="3" x14ac:dyDescent="0.2">
      <c r="B88" s="61" t="s">
        <v>53</v>
      </c>
      <c r="E88" s="35" t="s">
        <v>21</v>
      </c>
      <c r="J88" s="42">
        <v>0</v>
      </c>
      <c r="K88" s="42">
        <v>0</v>
      </c>
      <c r="L88" s="42">
        <v>0</v>
      </c>
      <c r="M88" s="42">
        <v>0</v>
      </c>
      <c r="N88" s="54">
        <f>AVERAGE(J88:M88)</f>
        <v>0</v>
      </c>
      <c r="O88" s="42">
        <v>0</v>
      </c>
      <c r="P88" s="42">
        <v>0</v>
      </c>
      <c r="Q88" s="42">
        <v>0</v>
      </c>
      <c r="R88" s="42">
        <v>0</v>
      </c>
      <c r="S88" s="54">
        <f>AVERAGE(O88:R88)</f>
        <v>0</v>
      </c>
      <c r="T88" s="42">
        <v>0</v>
      </c>
      <c r="U88" s="42">
        <v>0</v>
      </c>
      <c r="V88" s="54">
        <f>AVERAGE(T88:U88)</f>
        <v>0</v>
      </c>
      <c r="W88" s="42">
        <v>0</v>
      </c>
      <c r="X88" s="42">
        <v>0</v>
      </c>
      <c r="Y88" s="54">
        <f>AVERAGE(W88:X88)</f>
        <v>0</v>
      </c>
      <c r="Z88" s="42">
        <v>0</v>
      </c>
      <c r="AA88" s="42">
        <v>0</v>
      </c>
      <c r="AB88" s="54">
        <f>AVERAGE(Z88:AA88)</f>
        <v>0</v>
      </c>
    </row>
    <row r="89" spans="2:28" hidden="1" outlineLevel="3" x14ac:dyDescent="0.2">
      <c r="B89" s="61" t="s">
        <v>54</v>
      </c>
      <c r="E89" s="35" t="s">
        <v>55</v>
      </c>
      <c r="F89" s="70" t="s">
        <v>92</v>
      </c>
      <c r="J89" s="42">
        <v>0</v>
      </c>
      <c r="K89" s="54">
        <f xml:space="preserve"> J89 * (1 + K$14)</f>
        <v>0</v>
      </c>
      <c r="L89" s="54">
        <f xml:space="preserve"> K89 * (1 + L$14)</f>
        <v>0</v>
      </c>
      <c r="M89" s="54">
        <f xml:space="preserve"> L89 * (1 + M$14)</f>
        <v>0</v>
      </c>
      <c r="N89" s="54">
        <f xml:space="preserve"> AVERAGE(J89:M89)</f>
        <v>0</v>
      </c>
      <c r="O89" s="54">
        <f>M89 * (1 + O$14)</f>
        <v>0</v>
      </c>
      <c r="P89" s="54">
        <f>O89 * (1 + P$14)</f>
        <v>0</v>
      </c>
      <c r="Q89" s="54">
        <f>P89 * (1 + Q$14)</f>
        <v>0</v>
      </c>
      <c r="R89" s="54">
        <f>Q89 * (1 + R$14)</f>
        <v>0</v>
      </c>
      <c r="S89" s="54">
        <f xml:space="preserve"> N89 * (1 + S$14)</f>
        <v>0</v>
      </c>
      <c r="T89" s="54">
        <f>R89 * (1 + T$14)</f>
        <v>0</v>
      </c>
      <c r="U89" s="54">
        <f>T89 * (1 + U$14)</f>
        <v>0</v>
      </c>
      <c r="V89" s="54">
        <f xml:space="preserve"> S89 * (1 + V$14)</f>
        <v>0</v>
      </c>
      <c r="W89" s="54">
        <f>U89 * (1 + W$14)</f>
        <v>0</v>
      </c>
      <c r="X89" s="54">
        <f>W89 * (1 + X$14)</f>
        <v>0</v>
      </c>
      <c r="Y89" s="54">
        <f xml:space="preserve"> V89 * (1 + Y$14)</f>
        <v>0</v>
      </c>
      <c r="Z89" s="54">
        <f>X89 * (1 + Z$14)</f>
        <v>0</v>
      </c>
      <c r="AA89" s="54">
        <f>Z89 * (1 + AA$14)</f>
        <v>0</v>
      </c>
      <c r="AB89" s="54">
        <f xml:space="preserve"> Y89 * (1 + AB$14)</f>
        <v>0</v>
      </c>
    </row>
    <row r="90" spans="2:28" s="49" customFormat="1" ht="15" hidden="1" outlineLevel="3" x14ac:dyDescent="0.25">
      <c r="B90" s="64" t="s">
        <v>58</v>
      </c>
      <c r="E90" s="40"/>
      <c r="F90" s="63"/>
      <c r="G90" s="63"/>
      <c r="H90" s="63"/>
      <c r="J90" s="58">
        <f xml:space="preserve"> J82 + J85 + J88</f>
        <v>0</v>
      </c>
      <c r="K90" s="58">
        <f xml:space="preserve"> K82 + K85 + K88</f>
        <v>0</v>
      </c>
      <c r="L90" s="58">
        <f xml:space="preserve"> L82 + L85 + L88</f>
        <v>0</v>
      </c>
      <c r="M90" s="58">
        <f xml:space="preserve"> M82 + M85 + M88</f>
        <v>0</v>
      </c>
      <c r="N90" s="65">
        <f>AVERAGE(J90:M90)</f>
        <v>0</v>
      </c>
      <c r="O90" s="58">
        <f xml:space="preserve"> O82 + O85 + O88</f>
        <v>0</v>
      </c>
      <c r="P90" s="58">
        <f xml:space="preserve"> P82 + P85 + P88</f>
        <v>0</v>
      </c>
      <c r="Q90" s="58">
        <f xml:space="preserve"> Q82 + Q85 + Q88</f>
        <v>0</v>
      </c>
      <c r="R90" s="58">
        <f xml:space="preserve"> R82 + R85 + R88</f>
        <v>0</v>
      </c>
      <c r="S90" s="65">
        <f>AVERAGE(O90:R90)</f>
        <v>0</v>
      </c>
      <c r="T90" s="58">
        <f xml:space="preserve"> T82 + T85 + T88</f>
        <v>0</v>
      </c>
      <c r="U90" s="58">
        <f xml:space="preserve"> U82 + U85 + U88</f>
        <v>0</v>
      </c>
      <c r="V90" s="65">
        <f>AVERAGE(T90:U90)</f>
        <v>0</v>
      </c>
      <c r="W90" s="58">
        <f xml:space="preserve"> W82 + W85 + W88</f>
        <v>0</v>
      </c>
      <c r="X90" s="58">
        <f xml:space="preserve"> X82 + X85 + X88</f>
        <v>0</v>
      </c>
      <c r="Y90" s="65">
        <f>AVERAGE(W90:X90)</f>
        <v>0</v>
      </c>
      <c r="Z90" s="58">
        <f xml:space="preserve"> Z82 + Z85 + Z88</f>
        <v>0</v>
      </c>
      <c r="AA90" s="58">
        <f xml:space="preserve"> AA82 + AA85 + AA88</f>
        <v>0</v>
      </c>
      <c r="AB90" s="65">
        <f>AVERAGE(Z90:AA90)</f>
        <v>0</v>
      </c>
    </row>
    <row r="91" spans="2:28" hidden="1" outlineLevel="2" x14ac:dyDescent="0.25"/>
    <row r="92" spans="2:28" ht="15" hidden="1" outlineLevel="2" x14ac:dyDescent="0.25">
      <c r="B92" s="62" t="s">
        <v>60</v>
      </c>
      <c r="C92" s="49"/>
      <c r="D92" s="49"/>
      <c r="E92" s="53" t="s">
        <v>19</v>
      </c>
      <c r="F92" s="63"/>
      <c r="G92" s="63"/>
      <c r="H92" s="63"/>
      <c r="I92" s="49"/>
      <c r="J92" s="58">
        <f xml:space="preserve"> J94 * J95 * 3 + J97 * J98 * 3 + J100 * J101 * 3</f>
        <v>0</v>
      </c>
      <c r="K92" s="58">
        <f xml:space="preserve"> K94 * K95 * 3 + K97 * K98 * 3 + K100 * K101 * 3</f>
        <v>0</v>
      </c>
      <c r="L92" s="58">
        <f xml:space="preserve"> L94 * L95 * 3 + L97 * L98 * 3 + L100 * L101 * 3</f>
        <v>0</v>
      </c>
      <c r="M92" s="58">
        <f xml:space="preserve"> M94 * M95 * 3 + M97 * M98 * 3 + M100 * M101 * 3</f>
        <v>0</v>
      </c>
      <c r="N92" s="65">
        <f xml:space="preserve"> SUM(J92:M92)</f>
        <v>0</v>
      </c>
      <c r="O92" s="58">
        <f xml:space="preserve"> O94 * O95 * 3 + O97 * O98 * 3 + O100 * O101 * 3</f>
        <v>0</v>
      </c>
      <c r="P92" s="58">
        <f xml:space="preserve"> P94 * P95 * 3 + P97 * P98 * 3 + P100 * P101 * 3</f>
        <v>0</v>
      </c>
      <c r="Q92" s="58">
        <f xml:space="preserve"> Q94 * Q95 * 3 + Q97 * Q98 * 3 + Q100 * Q101 * 3</f>
        <v>0</v>
      </c>
      <c r="R92" s="58">
        <f xml:space="preserve"> R94 * R95 * 3 + R97 * R98 * 3 + R100 * R101 * 3</f>
        <v>0</v>
      </c>
      <c r="S92" s="65">
        <f xml:space="preserve"> SUM(O92:R92)</f>
        <v>0</v>
      </c>
      <c r="T92" s="58">
        <f xml:space="preserve"> T94 * T95 * 6 + T97 * T98 * 6 + T100 * T101 * 6</f>
        <v>0</v>
      </c>
      <c r="U92" s="58">
        <f xml:space="preserve"> U94 * U95 * 6 + U97 * U98 * 6 + U100 * U101 * 6</f>
        <v>0</v>
      </c>
      <c r="V92" s="65">
        <f xml:space="preserve"> SUM(T92:U92)</f>
        <v>0</v>
      </c>
      <c r="W92" s="58">
        <f xml:space="preserve"> W94 * W95 * 6 + W97 * W98 * 6 + W100 * W101 * 6</f>
        <v>0</v>
      </c>
      <c r="X92" s="58">
        <f xml:space="preserve"> X94 * X95 * 6 + X97 * X98 * 6 + X100 * X101 * 6</f>
        <v>0</v>
      </c>
      <c r="Y92" s="65">
        <f xml:space="preserve"> SUM(W92:X92)</f>
        <v>0</v>
      </c>
      <c r="Z92" s="58">
        <f xml:space="preserve"> Z94 * Z95 * 6 + Z97 * Z98 * 6 + Z100 * Z101 * 6</f>
        <v>0</v>
      </c>
      <c r="AA92" s="58">
        <f xml:space="preserve"> AA94 * AA95 * 6 + AA97 * AA98 * 6 + AA100 * AA101 * 6</f>
        <v>0</v>
      </c>
      <c r="AB92" s="65">
        <f xml:space="preserve"> SUM(Z92:AA92)</f>
        <v>0</v>
      </c>
    </row>
    <row r="93" spans="2:28" hidden="1" outlineLevel="3" x14ac:dyDescent="0.2">
      <c r="B93" s="59" t="s">
        <v>52</v>
      </c>
      <c r="J93" s="3"/>
      <c r="K93" s="3"/>
      <c r="L93" s="3"/>
      <c r="M93" s="3"/>
      <c r="N93" s="3"/>
    </row>
    <row r="94" spans="2:28" hidden="1" outlineLevel="3" x14ac:dyDescent="0.2">
      <c r="B94" s="61" t="s">
        <v>53</v>
      </c>
      <c r="E94" s="35" t="s">
        <v>21</v>
      </c>
      <c r="J94" s="42">
        <v>0</v>
      </c>
      <c r="K94" s="42">
        <v>0</v>
      </c>
      <c r="L94" s="42">
        <v>0</v>
      </c>
      <c r="M94" s="42">
        <v>0</v>
      </c>
      <c r="N94" s="54">
        <f>AVERAGE(J94:M94)</f>
        <v>0</v>
      </c>
      <c r="O94" s="42">
        <v>0</v>
      </c>
      <c r="P94" s="42">
        <v>0</v>
      </c>
      <c r="Q94" s="42">
        <v>0</v>
      </c>
      <c r="R94" s="42">
        <v>0</v>
      </c>
      <c r="S94" s="54">
        <f>AVERAGE(O94:R94)</f>
        <v>0</v>
      </c>
      <c r="T94" s="42">
        <v>0</v>
      </c>
      <c r="U94" s="42">
        <v>0</v>
      </c>
      <c r="V94" s="54">
        <f>AVERAGE(T94:U94)</f>
        <v>0</v>
      </c>
      <c r="W94" s="42">
        <v>0</v>
      </c>
      <c r="X94" s="42">
        <v>0</v>
      </c>
      <c r="Y94" s="54">
        <f>AVERAGE(W94:X94)</f>
        <v>0</v>
      </c>
      <c r="Z94" s="42">
        <v>0</v>
      </c>
      <c r="AA94" s="42">
        <v>0</v>
      </c>
      <c r="AB94" s="54">
        <f>AVERAGE(Z94:AA94)</f>
        <v>0</v>
      </c>
    </row>
    <row r="95" spans="2:28" hidden="1" outlineLevel="3" x14ac:dyDescent="0.2">
      <c r="B95" s="61" t="s">
        <v>54</v>
      </c>
      <c r="E95" s="35" t="s">
        <v>55</v>
      </c>
      <c r="F95" s="70" t="s">
        <v>92</v>
      </c>
      <c r="J95" s="42">
        <v>0</v>
      </c>
      <c r="K95" s="54">
        <f xml:space="preserve"> J95 * (1 + K$14)</f>
        <v>0</v>
      </c>
      <c r="L95" s="54">
        <f xml:space="preserve"> K95 * (1 + L$14)</f>
        <v>0</v>
      </c>
      <c r="M95" s="54">
        <f xml:space="preserve"> L95 * (1 + M$14)</f>
        <v>0</v>
      </c>
      <c r="N95" s="54">
        <f xml:space="preserve"> AVERAGE(J95:M95)</f>
        <v>0</v>
      </c>
      <c r="O95" s="54">
        <f>M95 * (1 + O$14)</f>
        <v>0</v>
      </c>
      <c r="P95" s="54">
        <f>O95 * (1 + P$14)</f>
        <v>0</v>
      </c>
      <c r="Q95" s="54">
        <f>P95 * (1 + Q$14)</f>
        <v>0</v>
      </c>
      <c r="R95" s="54">
        <f>Q95 * (1 + R$14)</f>
        <v>0</v>
      </c>
      <c r="S95" s="54">
        <f xml:space="preserve"> N95 * (1 + S$14)</f>
        <v>0</v>
      </c>
      <c r="T95" s="54">
        <f>R95 * (1 + T$14)</f>
        <v>0</v>
      </c>
      <c r="U95" s="54">
        <f>T95 * (1 + U$14)</f>
        <v>0</v>
      </c>
      <c r="V95" s="54">
        <f xml:space="preserve"> S95 * (1 + V$14)</f>
        <v>0</v>
      </c>
      <c r="W95" s="54">
        <f>U95 * (1 + W$14)</f>
        <v>0</v>
      </c>
      <c r="X95" s="54">
        <f>W95 * (1 + X$14)</f>
        <v>0</v>
      </c>
      <c r="Y95" s="54">
        <f xml:space="preserve"> V95 * (1 + Y$14)</f>
        <v>0</v>
      </c>
      <c r="Z95" s="54">
        <f>X95 * (1 + Z$14)</f>
        <v>0</v>
      </c>
      <c r="AA95" s="54">
        <f>Z95 * (1 + AA$14)</f>
        <v>0</v>
      </c>
      <c r="AB95" s="54">
        <f xml:space="preserve"> Y95 * (1 + AB$14)</f>
        <v>0</v>
      </c>
    </row>
    <row r="96" spans="2:28" hidden="1" outlineLevel="3" x14ac:dyDescent="0.2">
      <c r="B96" s="59" t="s">
        <v>56</v>
      </c>
    </row>
    <row r="97" spans="2:28" hidden="1" outlineLevel="3" x14ac:dyDescent="0.2">
      <c r="B97" s="61" t="s">
        <v>53</v>
      </c>
      <c r="E97" s="35" t="s">
        <v>21</v>
      </c>
      <c r="J97" s="42">
        <v>0</v>
      </c>
      <c r="K97" s="42">
        <v>0</v>
      </c>
      <c r="L97" s="42">
        <v>0</v>
      </c>
      <c r="M97" s="42">
        <v>0</v>
      </c>
      <c r="N97" s="54">
        <f>AVERAGE(J97:M97)</f>
        <v>0</v>
      </c>
      <c r="O97" s="42">
        <v>0</v>
      </c>
      <c r="P97" s="42">
        <v>0</v>
      </c>
      <c r="Q97" s="42">
        <v>0</v>
      </c>
      <c r="R97" s="42">
        <v>0</v>
      </c>
      <c r="S97" s="54">
        <f>AVERAGE(O97:R97)</f>
        <v>0</v>
      </c>
      <c r="T97" s="42">
        <v>0</v>
      </c>
      <c r="U97" s="42">
        <v>0</v>
      </c>
      <c r="V97" s="54">
        <f>AVERAGE(T97:U97)</f>
        <v>0</v>
      </c>
      <c r="W97" s="42">
        <v>0</v>
      </c>
      <c r="X97" s="42">
        <v>0</v>
      </c>
      <c r="Y97" s="54">
        <f>AVERAGE(W97:X97)</f>
        <v>0</v>
      </c>
      <c r="Z97" s="42">
        <v>0</v>
      </c>
      <c r="AA97" s="42">
        <v>0</v>
      </c>
      <c r="AB97" s="54">
        <f>AVERAGE(Z97:AA97)</f>
        <v>0</v>
      </c>
    </row>
    <row r="98" spans="2:28" hidden="1" outlineLevel="3" x14ac:dyDescent="0.2">
      <c r="B98" s="61" t="s">
        <v>54</v>
      </c>
      <c r="E98" s="35" t="s">
        <v>55</v>
      </c>
      <c r="F98" s="70" t="s">
        <v>92</v>
      </c>
      <c r="J98" s="42">
        <v>0</v>
      </c>
      <c r="K98" s="54">
        <f xml:space="preserve"> J98 * (1 + K$14)</f>
        <v>0</v>
      </c>
      <c r="L98" s="54">
        <f xml:space="preserve"> K98 * (1 + L$14)</f>
        <v>0</v>
      </c>
      <c r="M98" s="54">
        <f xml:space="preserve"> L98 * (1 + M$14)</f>
        <v>0</v>
      </c>
      <c r="N98" s="54">
        <f xml:space="preserve"> AVERAGE(J98:M98)</f>
        <v>0</v>
      </c>
      <c r="O98" s="54">
        <f>M98 * (1 + O$14)</f>
        <v>0</v>
      </c>
      <c r="P98" s="54">
        <f>O98 * (1 + P$14)</f>
        <v>0</v>
      </c>
      <c r="Q98" s="54">
        <f>P98 * (1 + Q$14)</f>
        <v>0</v>
      </c>
      <c r="R98" s="54">
        <f>Q98 * (1 + R$14)</f>
        <v>0</v>
      </c>
      <c r="S98" s="54">
        <f xml:space="preserve"> N98 * (1 + S$14)</f>
        <v>0</v>
      </c>
      <c r="T98" s="54">
        <f>R98 * (1 + T$14)</f>
        <v>0</v>
      </c>
      <c r="U98" s="54">
        <f>T98 * (1 + U$14)</f>
        <v>0</v>
      </c>
      <c r="V98" s="54">
        <f xml:space="preserve"> S98 * (1 + V$14)</f>
        <v>0</v>
      </c>
      <c r="W98" s="54">
        <f>U98 * (1 + W$14)</f>
        <v>0</v>
      </c>
      <c r="X98" s="54">
        <f>W98 * (1 + X$14)</f>
        <v>0</v>
      </c>
      <c r="Y98" s="54">
        <f xml:space="preserve"> V98 * (1 + Y$14)</f>
        <v>0</v>
      </c>
      <c r="Z98" s="54">
        <f>X98 * (1 + Z$14)</f>
        <v>0</v>
      </c>
      <c r="AA98" s="54">
        <f>Z98 * (1 + AA$14)</f>
        <v>0</v>
      </c>
      <c r="AB98" s="54">
        <f xml:space="preserve"> Y98 * (1 + AB$14)</f>
        <v>0</v>
      </c>
    </row>
    <row r="99" spans="2:28" hidden="1" outlineLevel="3" x14ac:dyDescent="0.2">
      <c r="B99" s="59" t="s">
        <v>57</v>
      </c>
    </row>
    <row r="100" spans="2:28" hidden="1" outlineLevel="3" x14ac:dyDescent="0.2">
      <c r="B100" s="61" t="s">
        <v>53</v>
      </c>
      <c r="E100" s="35" t="s">
        <v>21</v>
      </c>
      <c r="J100" s="42">
        <v>0</v>
      </c>
      <c r="K100" s="42">
        <v>0</v>
      </c>
      <c r="L100" s="42">
        <v>0</v>
      </c>
      <c r="M100" s="42">
        <v>0</v>
      </c>
      <c r="N100" s="54">
        <f>AVERAGE(J100:M100)</f>
        <v>0</v>
      </c>
      <c r="O100" s="42">
        <v>0</v>
      </c>
      <c r="P100" s="42">
        <v>0</v>
      </c>
      <c r="Q100" s="42">
        <v>0</v>
      </c>
      <c r="R100" s="42">
        <v>0</v>
      </c>
      <c r="S100" s="54">
        <f>AVERAGE(O100:R100)</f>
        <v>0</v>
      </c>
      <c r="T100" s="42">
        <v>0</v>
      </c>
      <c r="U100" s="42">
        <v>0</v>
      </c>
      <c r="V100" s="54">
        <f>AVERAGE(T100:U100)</f>
        <v>0</v>
      </c>
      <c r="W100" s="42">
        <v>0</v>
      </c>
      <c r="X100" s="42">
        <v>0</v>
      </c>
      <c r="Y100" s="54">
        <f>AVERAGE(W100:X100)</f>
        <v>0</v>
      </c>
      <c r="Z100" s="42">
        <v>0</v>
      </c>
      <c r="AA100" s="42">
        <v>0</v>
      </c>
      <c r="AB100" s="54">
        <f>AVERAGE(Z100:AA100)</f>
        <v>0</v>
      </c>
    </row>
    <row r="101" spans="2:28" hidden="1" outlineLevel="3" x14ac:dyDescent="0.2">
      <c r="B101" s="61" t="s">
        <v>54</v>
      </c>
      <c r="E101" s="35" t="s">
        <v>55</v>
      </c>
      <c r="F101" s="70" t="s">
        <v>92</v>
      </c>
      <c r="J101" s="42">
        <v>0</v>
      </c>
      <c r="K101" s="54">
        <f xml:space="preserve"> J101 * (1 + K$14)</f>
        <v>0</v>
      </c>
      <c r="L101" s="54">
        <f xml:space="preserve"> K101 * (1 + L$14)</f>
        <v>0</v>
      </c>
      <c r="M101" s="54">
        <f xml:space="preserve"> L101 * (1 + M$14)</f>
        <v>0</v>
      </c>
      <c r="N101" s="54">
        <f xml:space="preserve"> AVERAGE(J101:M101)</f>
        <v>0</v>
      </c>
      <c r="O101" s="54">
        <f>M101 * (1 + O$14)</f>
        <v>0</v>
      </c>
      <c r="P101" s="54">
        <f>O101 * (1 + P$14)</f>
        <v>0</v>
      </c>
      <c r="Q101" s="54">
        <f>P101 * (1 + Q$14)</f>
        <v>0</v>
      </c>
      <c r="R101" s="54">
        <f>Q101 * (1 + R$14)</f>
        <v>0</v>
      </c>
      <c r="S101" s="54">
        <f xml:space="preserve"> N101 * (1 + S$14)</f>
        <v>0</v>
      </c>
      <c r="T101" s="54">
        <f>R101 * (1 + T$14)</f>
        <v>0</v>
      </c>
      <c r="U101" s="54">
        <f>T101 * (1 + U$14)</f>
        <v>0</v>
      </c>
      <c r="V101" s="54">
        <f xml:space="preserve"> S101 * (1 + V$14)</f>
        <v>0</v>
      </c>
      <c r="W101" s="54">
        <f>U101 * (1 + W$14)</f>
        <v>0</v>
      </c>
      <c r="X101" s="54">
        <f>W101 * (1 + X$14)</f>
        <v>0</v>
      </c>
      <c r="Y101" s="54">
        <f xml:space="preserve"> V101 * (1 + Y$14)</f>
        <v>0</v>
      </c>
      <c r="Z101" s="54">
        <f>X101 * (1 + Z$14)</f>
        <v>0</v>
      </c>
      <c r="AA101" s="54">
        <f>Z101 * (1 + AA$14)</f>
        <v>0</v>
      </c>
      <c r="AB101" s="54">
        <f xml:space="preserve"> Y101 * (1 + AB$14)</f>
        <v>0</v>
      </c>
    </row>
    <row r="102" spans="2:28" ht="15" hidden="1" outlineLevel="3" x14ac:dyDescent="0.25">
      <c r="B102" s="64" t="s">
        <v>58</v>
      </c>
      <c r="C102" s="49"/>
      <c r="D102" s="49"/>
      <c r="E102" s="40"/>
      <c r="F102" s="63"/>
      <c r="G102" s="63"/>
      <c r="H102" s="63"/>
      <c r="I102" s="49"/>
      <c r="J102" s="58">
        <f xml:space="preserve"> J94 + J97 + J100</f>
        <v>0</v>
      </c>
      <c r="K102" s="58">
        <f xml:space="preserve"> K94 + K97 + K100</f>
        <v>0</v>
      </c>
      <c r="L102" s="58">
        <f xml:space="preserve"> L94 + L97 + L100</f>
        <v>0</v>
      </c>
      <c r="M102" s="58">
        <f xml:space="preserve"> M94 + M97 + M100</f>
        <v>0</v>
      </c>
      <c r="N102" s="65">
        <f>AVERAGE(J102:M102)</f>
        <v>0</v>
      </c>
      <c r="O102" s="58">
        <f xml:space="preserve"> O94 + O97 + O100</f>
        <v>0</v>
      </c>
      <c r="P102" s="58">
        <f xml:space="preserve"> P94 + P97 + P100</f>
        <v>0</v>
      </c>
      <c r="Q102" s="58">
        <f xml:space="preserve"> Q94 + Q97 + Q100</f>
        <v>0</v>
      </c>
      <c r="R102" s="58">
        <f xml:space="preserve"> R94 + R97 + R100</f>
        <v>0</v>
      </c>
      <c r="S102" s="65">
        <f>AVERAGE(O102:R102)</f>
        <v>0</v>
      </c>
      <c r="T102" s="58">
        <f xml:space="preserve"> T94 + T97 + T100</f>
        <v>0</v>
      </c>
      <c r="U102" s="58">
        <f xml:space="preserve"> U94 + U97 + U100</f>
        <v>0</v>
      </c>
      <c r="V102" s="65">
        <f>AVERAGE(T102:U102)</f>
        <v>0</v>
      </c>
      <c r="W102" s="58">
        <f xml:space="preserve"> W94 + W97 + W100</f>
        <v>0</v>
      </c>
      <c r="X102" s="58">
        <f xml:space="preserve"> X94 + X97 + X100</f>
        <v>0</v>
      </c>
      <c r="Y102" s="65">
        <f>AVERAGE(W102:X102)</f>
        <v>0</v>
      </c>
      <c r="Z102" s="58">
        <f xml:space="preserve"> Z94 + Z97 + Z100</f>
        <v>0</v>
      </c>
      <c r="AA102" s="58">
        <f xml:space="preserve"> AA94 + AA97 + AA100</f>
        <v>0</v>
      </c>
      <c r="AB102" s="65">
        <f>AVERAGE(Z102:AA102)</f>
        <v>0</v>
      </c>
    </row>
    <row r="103" spans="2:28" hidden="1" outlineLevel="2" x14ac:dyDescent="0.25"/>
    <row r="104" spans="2:28" ht="15" hidden="1" outlineLevel="2" x14ac:dyDescent="0.25">
      <c r="B104" s="62" t="s">
        <v>61</v>
      </c>
      <c r="C104" s="49"/>
      <c r="D104" s="49"/>
      <c r="E104" s="53" t="s">
        <v>19</v>
      </c>
      <c r="F104" s="63"/>
      <c r="G104" s="63"/>
      <c r="H104" s="63"/>
      <c r="I104" s="49"/>
      <c r="J104" s="58">
        <f xml:space="preserve"> J106 * J107 * 3 + J109 * J110 * 3 + J112 * J113 * 3</f>
        <v>0</v>
      </c>
      <c r="K104" s="58">
        <f xml:space="preserve"> K106 * K107 * 3 + K109 * K110 * 3 + K112 * K113 * 3</f>
        <v>0</v>
      </c>
      <c r="L104" s="58">
        <f xml:space="preserve"> L106 * L107 * 3 + L109 * L110 * 3 + L112 * L113 * 3</f>
        <v>0</v>
      </c>
      <c r="M104" s="58">
        <f xml:space="preserve"> M106 * M107 * 3 + M109 * M110 * 3 + M112 * M113 * 3</f>
        <v>0</v>
      </c>
      <c r="N104" s="65">
        <f xml:space="preserve"> SUM(J104:M104)</f>
        <v>0</v>
      </c>
      <c r="O104" s="58">
        <f xml:space="preserve"> O106 * O107 * 3 + O109 * O110 * 3 + O112 * O113 * 3</f>
        <v>0</v>
      </c>
      <c r="P104" s="58">
        <f xml:space="preserve"> P106 * P107 * 3 + P109 * P110 * 3 + P112 * P113 * 3</f>
        <v>0</v>
      </c>
      <c r="Q104" s="58">
        <f xml:space="preserve"> Q106 * Q107 * 3 + Q109 * Q110 * 3 + Q112 * Q113 * 3</f>
        <v>0</v>
      </c>
      <c r="R104" s="58">
        <f xml:space="preserve"> R106 * R107 * 3 + R109 * R110 * 3 + R112 * R113 * 3</f>
        <v>0</v>
      </c>
      <c r="S104" s="65">
        <f xml:space="preserve"> SUM(O104:R104)</f>
        <v>0</v>
      </c>
      <c r="T104" s="58">
        <f xml:space="preserve"> T106 * T107 * 6 + T109 * T110 * 6 + T112 * T113 * 6</f>
        <v>0</v>
      </c>
      <c r="U104" s="58">
        <f xml:space="preserve"> U106 * U107 * 6 + U109 * U110 * 6 + U112 * U113 * 6</f>
        <v>0</v>
      </c>
      <c r="V104" s="65">
        <f xml:space="preserve"> SUM(T104:U104)</f>
        <v>0</v>
      </c>
      <c r="W104" s="58">
        <f xml:space="preserve"> W106 * W107 * 6 + W109 * W110 * 6 + W112 * W113 * 6</f>
        <v>0</v>
      </c>
      <c r="X104" s="58">
        <f xml:space="preserve"> X106 * X107 * 6 + X109 * X110 * 6 + X112 * X113 * 6</f>
        <v>0</v>
      </c>
      <c r="Y104" s="65">
        <f xml:space="preserve"> SUM(W104:X104)</f>
        <v>0</v>
      </c>
      <c r="Z104" s="58">
        <f xml:space="preserve"> Z106 * Z107 * 6 + Z109 * Z110 * 6 + Z112 * Z113 * 6</f>
        <v>0</v>
      </c>
      <c r="AA104" s="58">
        <f xml:space="preserve"> AA106 * AA107 * 6 + AA109 * AA110 * 6 + AA112 * AA113 * 6</f>
        <v>0</v>
      </c>
      <c r="AB104" s="65">
        <f xml:space="preserve"> SUM(Z104:AA104)</f>
        <v>0</v>
      </c>
    </row>
    <row r="105" spans="2:28" hidden="1" outlineLevel="3" x14ac:dyDescent="0.2">
      <c r="B105" s="59" t="s">
        <v>52</v>
      </c>
      <c r="J105" s="3"/>
      <c r="K105" s="3"/>
      <c r="L105" s="3"/>
      <c r="M105" s="3"/>
      <c r="N105" s="3"/>
    </row>
    <row r="106" spans="2:28" hidden="1" outlineLevel="3" x14ac:dyDescent="0.2">
      <c r="B106" s="61" t="s">
        <v>53</v>
      </c>
      <c r="E106" s="35" t="s">
        <v>21</v>
      </c>
      <c r="J106" s="42">
        <v>0</v>
      </c>
      <c r="K106" s="42">
        <v>0</v>
      </c>
      <c r="L106" s="42">
        <v>0</v>
      </c>
      <c r="M106" s="42">
        <v>0</v>
      </c>
      <c r="N106" s="54">
        <f>AVERAGE(J106:M106)</f>
        <v>0</v>
      </c>
      <c r="O106" s="42">
        <v>0</v>
      </c>
      <c r="P106" s="42">
        <v>0</v>
      </c>
      <c r="Q106" s="42">
        <v>0</v>
      </c>
      <c r="R106" s="42">
        <v>0</v>
      </c>
      <c r="S106" s="54">
        <f>AVERAGE(O106:R106)</f>
        <v>0</v>
      </c>
      <c r="T106" s="42">
        <v>0</v>
      </c>
      <c r="U106" s="42">
        <v>0</v>
      </c>
      <c r="V106" s="54">
        <f>AVERAGE(T106:U106)</f>
        <v>0</v>
      </c>
      <c r="W106" s="42">
        <v>0</v>
      </c>
      <c r="X106" s="42">
        <v>0</v>
      </c>
      <c r="Y106" s="54">
        <f>AVERAGE(W106:X106)</f>
        <v>0</v>
      </c>
      <c r="Z106" s="42">
        <v>0</v>
      </c>
      <c r="AA106" s="42">
        <v>0</v>
      </c>
      <c r="AB106" s="54">
        <f>AVERAGE(Z106:AA106)</f>
        <v>0</v>
      </c>
    </row>
    <row r="107" spans="2:28" hidden="1" outlineLevel="3" x14ac:dyDescent="0.2">
      <c r="B107" s="61" t="s">
        <v>54</v>
      </c>
      <c r="E107" s="35" t="s">
        <v>55</v>
      </c>
      <c r="F107" s="70" t="s">
        <v>92</v>
      </c>
      <c r="J107" s="42">
        <v>0</v>
      </c>
      <c r="K107" s="54">
        <f xml:space="preserve"> J107 * (1 + K$14)</f>
        <v>0</v>
      </c>
      <c r="L107" s="54">
        <f xml:space="preserve"> K107 * (1 + L$14)</f>
        <v>0</v>
      </c>
      <c r="M107" s="54">
        <f xml:space="preserve"> L107 * (1 + M$14)</f>
        <v>0</v>
      </c>
      <c r="N107" s="54">
        <f xml:space="preserve"> AVERAGE(J107:M107)</f>
        <v>0</v>
      </c>
      <c r="O107" s="54">
        <f>M107 * (1 + O$14)</f>
        <v>0</v>
      </c>
      <c r="P107" s="54">
        <f>O107 * (1 + P$14)</f>
        <v>0</v>
      </c>
      <c r="Q107" s="54">
        <f>P107 * (1 + Q$14)</f>
        <v>0</v>
      </c>
      <c r="R107" s="54">
        <f>Q107 * (1 + R$14)</f>
        <v>0</v>
      </c>
      <c r="S107" s="54">
        <f xml:space="preserve"> N107 * (1 + S$14)</f>
        <v>0</v>
      </c>
      <c r="T107" s="54">
        <f>R107 * (1 + T$14)</f>
        <v>0</v>
      </c>
      <c r="U107" s="54">
        <f>T107 * (1 + U$14)</f>
        <v>0</v>
      </c>
      <c r="V107" s="54">
        <f xml:space="preserve"> S107 * (1 + V$14)</f>
        <v>0</v>
      </c>
      <c r="W107" s="54">
        <f>U107 * (1 + W$14)</f>
        <v>0</v>
      </c>
      <c r="X107" s="54">
        <f>W107 * (1 + X$14)</f>
        <v>0</v>
      </c>
      <c r="Y107" s="54">
        <f xml:space="preserve"> V107 * (1 + Y$14)</f>
        <v>0</v>
      </c>
      <c r="Z107" s="54">
        <f>X107 * (1 + Z$14)</f>
        <v>0</v>
      </c>
      <c r="AA107" s="54">
        <f>Z107 * (1 + AA$14)</f>
        <v>0</v>
      </c>
      <c r="AB107" s="54">
        <f xml:space="preserve"> Y107 * (1 + AB$14)</f>
        <v>0</v>
      </c>
    </row>
    <row r="108" spans="2:28" hidden="1" outlineLevel="3" x14ac:dyDescent="0.2">
      <c r="B108" s="59" t="s">
        <v>56</v>
      </c>
    </row>
    <row r="109" spans="2:28" hidden="1" outlineLevel="3" x14ac:dyDescent="0.2">
      <c r="B109" s="61" t="s">
        <v>53</v>
      </c>
      <c r="E109" s="35" t="s">
        <v>21</v>
      </c>
      <c r="J109" s="42">
        <v>0</v>
      </c>
      <c r="K109" s="42">
        <v>0</v>
      </c>
      <c r="L109" s="42">
        <v>0</v>
      </c>
      <c r="M109" s="42">
        <v>0</v>
      </c>
      <c r="N109" s="54">
        <f>AVERAGE(J109:M109)</f>
        <v>0</v>
      </c>
      <c r="O109" s="42">
        <v>0</v>
      </c>
      <c r="P109" s="42">
        <v>0</v>
      </c>
      <c r="Q109" s="42">
        <v>0</v>
      </c>
      <c r="R109" s="42">
        <v>0</v>
      </c>
      <c r="S109" s="54">
        <f>AVERAGE(O109:R109)</f>
        <v>0</v>
      </c>
      <c r="T109" s="42">
        <v>0</v>
      </c>
      <c r="U109" s="42">
        <v>0</v>
      </c>
      <c r="V109" s="54">
        <f>AVERAGE(T109:U109)</f>
        <v>0</v>
      </c>
      <c r="W109" s="42">
        <v>0</v>
      </c>
      <c r="X109" s="42">
        <v>0</v>
      </c>
      <c r="Y109" s="54">
        <f>AVERAGE(W109:X109)</f>
        <v>0</v>
      </c>
      <c r="Z109" s="42">
        <v>0</v>
      </c>
      <c r="AA109" s="42">
        <v>0</v>
      </c>
      <c r="AB109" s="54">
        <f>AVERAGE(Z109:AA109)</f>
        <v>0</v>
      </c>
    </row>
    <row r="110" spans="2:28" hidden="1" outlineLevel="3" x14ac:dyDescent="0.2">
      <c r="B110" s="61" t="s">
        <v>54</v>
      </c>
      <c r="E110" s="35" t="s">
        <v>55</v>
      </c>
      <c r="F110" s="70" t="s">
        <v>92</v>
      </c>
      <c r="J110" s="42">
        <v>0</v>
      </c>
      <c r="K110" s="54">
        <f xml:space="preserve"> J110 * (1 + K$14)</f>
        <v>0</v>
      </c>
      <c r="L110" s="54">
        <f xml:space="preserve"> K110 * (1 + L$14)</f>
        <v>0</v>
      </c>
      <c r="M110" s="54">
        <f xml:space="preserve"> L110 * (1 + M$14)</f>
        <v>0</v>
      </c>
      <c r="N110" s="54">
        <f xml:space="preserve"> AVERAGE(J110:M110)</f>
        <v>0</v>
      </c>
      <c r="O110" s="54">
        <f>M110 * (1 + O$14)</f>
        <v>0</v>
      </c>
      <c r="P110" s="54">
        <f>O110 * (1 + P$14)</f>
        <v>0</v>
      </c>
      <c r="Q110" s="54">
        <f>P110 * (1 + Q$14)</f>
        <v>0</v>
      </c>
      <c r="R110" s="54">
        <f>Q110 * (1 + R$14)</f>
        <v>0</v>
      </c>
      <c r="S110" s="54">
        <f xml:space="preserve"> N110 * (1 + S$14)</f>
        <v>0</v>
      </c>
      <c r="T110" s="54">
        <f>R110 * (1 + T$14)</f>
        <v>0</v>
      </c>
      <c r="U110" s="54">
        <f>T110 * (1 + U$14)</f>
        <v>0</v>
      </c>
      <c r="V110" s="54">
        <f xml:space="preserve"> S110 * (1 + V$14)</f>
        <v>0</v>
      </c>
      <c r="W110" s="54">
        <f>U110 * (1 + W$14)</f>
        <v>0</v>
      </c>
      <c r="X110" s="54">
        <f>W110 * (1 + X$14)</f>
        <v>0</v>
      </c>
      <c r="Y110" s="54">
        <f xml:space="preserve"> V110 * (1 + Y$14)</f>
        <v>0</v>
      </c>
      <c r="Z110" s="54">
        <f>X110 * (1 + Z$14)</f>
        <v>0</v>
      </c>
      <c r="AA110" s="54">
        <f>Z110 * (1 + AA$14)</f>
        <v>0</v>
      </c>
      <c r="AB110" s="54">
        <f xml:space="preserve"> Y110 * (1 + AB$14)</f>
        <v>0</v>
      </c>
    </row>
    <row r="111" spans="2:28" hidden="1" outlineLevel="3" x14ac:dyDescent="0.2">
      <c r="B111" s="59" t="s">
        <v>57</v>
      </c>
    </row>
    <row r="112" spans="2:28" hidden="1" outlineLevel="3" x14ac:dyDescent="0.2">
      <c r="B112" s="61" t="s">
        <v>53</v>
      </c>
      <c r="E112" s="35" t="s">
        <v>21</v>
      </c>
      <c r="J112" s="42">
        <v>0</v>
      </c>
      <c r="K112" s="42">
        <v>0</v>
      </c>
      <c r="L112" s="42">
        <v>0</v>
      </c>
      <c r="M112" s="42">
        <v>0</v>
      </c>
      <c r="N112" s="54">
        <f>AVERAGE(J112:M112)</f>
        <v>0</v>
      </c>
      <c r="O112" s="42">
        <v>0</v>
      </c>
      <c r="P112" s="42">
        <v>0</v>
      </c>
      <c r="Q112" s="42">
        <v>0</v>
      </c>
      <c r="R112" s="42">
        <v>0</v>
      </c>
      <c r="S112" s="54">
        <f>AVERAGE(O112:R112)</f>
        <v>0</v>
      </c>
      <c r="T112" s="42">
        <v>0</v>
      </c>
      <c r="U112" s="42">
        <v>0</v>
      </c>
      <c r="V112" s="54">
        <f>AVERAGE(T112:U112)</f>
        <v>0</v>
      </c>
      <c r="W112" s="42">
        <v>0</v>
      </c>
      <c r="X112" s="42">
        <v>0</v>
      </c>
      <c r="Y112" s="54">
        <f>AVERAGE(W112:X112)</f>
        <v>0</v>
      </c>
      <c r="Z112" s="42">
        <v>0</v>
      </c>
      <c r="AA112" s="42">
        <v>0</v>
      </c>
      <c r="AB112" s="54">
        <f>AVERAGE(Z112:AA112)</f>
        <v>0</v>
      </c>
    </row>
    <row r="113" spans="2:28" hidden="1" outlineLevel="3" x14ac:dyDescent="0.2">
      <c r="B113" s="61" t="s">
        <v>54</v>
      </c>
      <c r="E113" s="35" t="s">
        <v>55</v>
      </c>
      <c r="F113" s="70" t="s">
        <v>92</v>
      </c>
      <c r="J113" s="42">
        <v>0</v>
      </c>
      <c r="K113" s="54">
        <f xml:space="preserve"> J113 * (1 + K$14)</f>
        <v>0</v>
      </c>
      <c r="L113" s="54">
        <f xml:space="preserve"> K113 * (1 + L$14)</f>
        <v>0</v>
      </c>
      <c r="M113" s="54">
        <f xml:space="preserve"> L113 * (1 + M$14)</f>
        <v>0</v>
      </c>
      <c r="N113" s="54">
        <f xml:space="preserve"> AVERAGE(J113:M113)</f>
        <v>0</v>
      </c>
      <c r="O113" s="54">
        <f>M113 * (1 + O$14)</f>
        <v>0</v>
      </c>
      <c r="P113" s="54">
        <f>O113 * (1 + P$14)</f>
        <v>0</v>
      </c>
      <c r="Q113" s="54">
        <f>P113 * (1 + Q$14)</f>
        <v>0</v>
      </c>
      <c r="R113" s="54">
        <f>Q113 * (1 + R$14)</f>
        <v>0</v>
      </c>
      <c r="S113" s="54">
        <f xml:space="preserve"> N113 * (1 + S$14)</f>
        <v>0</v>
      </c>
      <c r="T113" s="54">
        <f>R113 * (1 + T$14)</f>
        <v>0</v>
      </c>
      <c r="U113" s="54">
        <f>T113 * (1 + U$14)</f>
        <v>0</v>
      </c>
      <c r="V113" s="54">
        <f xml:space="preserve"> S113 * (1 + V$14)</f>
        <v>0</v>
      </c>
      <c r="W113" s="54">
        <f>U113 * (1 + W$14)</f>
        <v>0</v>
      </c>
      <c r="X113" s="54">
        <f>W113 * (1 + X$14)</f>
        <v>0</v>
      </c>
      <c r="Y113" s="54">
        <f xml:space="preserve"> V113 * (1 + Y$14)</f>
        <v>0</v>
      </c>
      <c r="Z113" s="54">
        <f>X113 * (1 + Z$14)</f>
        <v>0</v>
      </c>
      <c r="AA113" s="54">
        <f>Z113 * (1 + AA$14)</f>
        <v>0</v>
      </c>
      <c r="AB113" s="54">
        <f xml:space="preserve"> Y113 * (1 + AB$14)</f>
        <v>0</v>
      </c>
    </row>
    <row r="114" spans="2:28" ht="15" hidden="1" outlineLevel="3" x14ac:dyDescent="0.25">
      <c r="B114" s="64" t="s">
        <v>58</v>
      </c>
      <c r="C114" s="49"/>
      <c r="D114" s="49"/>
      <c r="E114" s="40"/>
      <c r="F114" s="63"/>
      <c r="G114" s="63"/>
      <c r="H114" s="63"/>
      <c r="I114" s="49"/>
      <c r="J114" s="58">
        <f xml:space="preserve"> J106 + J109 + J112</f>
        <v>0</v>
      </c>
      <c r="K114" s="58">
        <f xml:space="preserve"> K106 + K109 + K112</f>
        <v>0</v>
      </c>
      <c r="L114" s="58">
        <f xml:space="preserve"> L106 + L109 + L112</f>
        <v>0</v>
      </c>
      <c r="M114" s="58">
        <f xml:space="preserve"> M106 + M109 + M112</f>
        <v>0</v>
      </c>
      <c r="N114" s="65">
        <f>AVERAGE(J114:M114)</f>
        <v>0</v>
      </c>
      <c r="O114" s="58">
        <f xml:space="preserve"> O106 + O109 + O112</f>
        <v>0</v>
      </c>
      <c r="P114" s="58">
        <f xml:space="preserve"> P106 + P109 + P112</f>
        <v>0</v>
      </c>
      <c r="Q114" s="58">
        <f xml:space="preserve"> Q106 + Q109 + Q112</f>
        <v>0</v>
      </c>
      <c r="R114" s="58">
        <f xml:space="preserve"> R106 + R109 + R112</f>
        <v>0</v>
      </c>
      <c r="S114" s="65">
        <f>AVERAGE(O114:R114)</f>
        <v>0</v>
      </c>
      <c r="T114" s="58">
        <f xml:space="preserve"> T106 + T109 + T112</f>
        <v>0</v>
      </c>
      <c r="U114" s="58">
        <f xml:space="preserve"> U106 + U109 + U112</f>
        <v>0</v>
      </c>
      <c r="V114" s="65">
        <f>AVERAGE(T114:U114)</f>
        <v>0</v>
      </c>
      <c r="W114" s="58">
        <f xml:space="preserve"> W106 + W109 + W112</f>
        <v>0</v>
      </c>
      <c r="X114" s="58">
        <f xml:space="preserve"> X106 + X109 + X112</f>
        <v>0</v>
      </c>
      <c r="Y114" s="65">
        <f>AVERAGE(W114:X114)</f>
        <v>0</v>
      </c>
      <c r="Z114" s="58">
        <f xml:space="preserve"> Z106 + Z109 + Z112</f>
        <v>0</v>
      </c>
      <c r="AA114" s="58">
        <f xml:space="preserve"> AA106 + AA109 + AA112</f>
        <v>0</v>
      </c>
      <c r="AB114" s="65">
        <f>AVERAGE(Z114:AA114)</f>
        <v>0</v>
      </c>
    </row>
    <row r="115" spans="2:28" ht="15" hidden="1" outlineLevel="2" x14ac:dyDescent="0.25">
      <c r="B115" s="64"/>
      <c r="C115" s="49"/>
      <c r="D115" s="49"/>
      <c r="E115" s="40"/>
      <c r="F115" s="63"/>
      <c r="G115" s="63"/>
      <c r="H115" s="63"/>
      <c r="I115" s="49"/>
      <c r="J115" s="92"/>
      <c r="K115" s="92"/>
      <c r="L115" s="92"/>
      <c r="M115" s="92"/>
      <c r="N115" s="96"/>
      <c r="O115" s="92"/>
      <c r="P115" s="92"/>
      <c r="Q115" s="92"/>
      <c r="R115" s="92"/>
      <c r="S115" s="96"/>
      <c r="T115" s="92"/>
      <c r="U115" s="92"/>
      <c r="V115" s="96"/>
      <c r="W115" s="92"/>
      <c r="X115" s="92"/>
      <c r="Y115" s="96"/>
      <c r="Z115" s="92"/>
      <c r="AA115" s="92"/>
      <c r="AB115" s="96"/>
    </row>
    <row r="116" spans="2:28" ht="15" hidden="1" outlineLevel="2" x14ac:dyDescent="0.2">
      <c r="B116" s="97" t="s">
        <v>202</v>
      </c>
      <c r="E116" s="35" t="s">
        <v>21</v>
      </c>
      <c r="F116" s="63"/>
      <c r="G116" s="63"/>
      <c r="H116" s="63"/>
      <c r="I116" s="49"/>
      <c r="J116" s="54">
        <f t="shared" ref="J116:AA116" si="10" xml:space="preserve"> SUM(J90, J102, J114)</f>
        <v>0</v>
      </c>
      <c r="K116" s="54">
        <f t="shared" si="10"/>
        <v>0</v>
      </c>
      <c r="L116" s="54">
        <f t="shared" si="10"/>
        <v>0</v>
      </c>
      <c r="M116" s="54">
        <f t="shared" si="10"/>
        <v>0</v>
      </c>
      <c r="N116" s="54">
        <f xml:space="preserve"> AVERAGE(J116:M116)</f>
        <v>0</v>
      </c>
      <c r="O116" s="54">
        <f t="shared" si="10"/>
        <v>0</v>
      </c>
      <c r="P116" s="54">
        <f t="shared" si="10"/>
        <v>0</v>
      </c>
      <c r="Q116" s="54">
        <f t="shared" si="10"/>
        <v>0</v>
      </c>
      <c r="R116" s="54">
        <f t="shared" si="10"/>
        <v>0</v>
      </c>
      <c r="S116" s="54">
        <f xml:space="preserve"> AVERAGE(O116:R116)</f>
        <v>0</v>
      </c>
      <c r="T116" s="54">
        <f t="shared" si="10"/>
        <v>0</v>
      </c>
      <c r="U116" s="54">
        <f t="shared" si="10"/>
        <v>0</v>
      </c>
      <c r="V116" s="54">
        <f>AVERAGE(T116:U116)</f>
        <v>0</v>
      </c>
      <c r="W116" s="54">
        <f t="shared" si="10"/>
        <v>0</v>
      </c>
      <c r="X116" s="54">
        <f t="shared" si="10"/>
        <v>0</v>
      </c>
      <c r="Y116" s="54">
        <f>AVERAGE(W116:X116)</f>
        <v>0</v>
      </c>
      <c r="Z116" s="54">
        <f t="shared" si="10"/>
        <v>0</v>
      </c>
      <c r="AA116" s="54">
        <f t="shared" si="10"/>
        <v>0</v>
      </c>
      <c r="AB116" s="54">
        <f>AVERAGE(Z116:AA116)</f>
        <v>0</v>
      </c>
    </row>
    <row r="117" spans="2:28" hidden="1" outlineLevel="1" x14ac:dyDescent="0.25"/>
    <row r="118" spans="2:28" ht="15" hidden="1" outlineLevel="1" collapsed="1" x14ac:dyDescent="0.25">
      <c r="B118" s="87" t="s">
        <v>148</v>
      </c>
      <c r="C118" s="81"/>
      <c r="D118" s="81"/>
      <c r="E118" s="82"/>
      <c r="F118" s="83"/>
      <c r="G118" s="83"/>
      <c r="H118" s="83"/>
      <c r="I118" s="81"/>
      <c r="J118" s="82"/>
      <c r="K118" s="82"/>
      <c r="L118" s="82"/>
      <c r="M118" s="82"/>
      <c r="N118" s="82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2:28" hidden="1" outlineLevel="2" x14ac:dyDescent="0.25"/>
    <row r="120" spans="2:28" ht="15" hidden="1" outlineLevel="2" collapsed="1" x14ac:dyDescent="0.25">
      <c r="B120" s="49" t="s">
        <v>62</v>
      </c>
      <c r="E120" s="53" t="s">
        <v>19</v>
      </c>
      <c r="J120" s="58">
        <f xml:space="preserve"> SUM(J122, J138, J130, J134, J126)</f>
        <v>0</v>
      </c>
      <c r="K120" s="58">
        <f xml:space="preserve"> SUM(K122, K138, K130, K134, K126)</f>
        <v>0</v>
      </c>
      <c r="L120" s="58">
        <f xml:space="preserve"> SUM(L122, L138, L130, L134, L126)</f>
        <v>0</v>
      </c>
      <c r="M120" s="58">
        <f xml:space="preserve"> SUM(M122, M138, M130, M134, M126)</f>
        <v>0</v>
      </c>
      <c r="N120" s="58">
        <f xml:space="preserve"> SUM(N122, N138, N130, N134, N126)</f>
        <v>0</v>
      </c>
      <c r="O120" s="58">
        <f t="shared" ref="O120:AA120" si="11" xml:space="preserve"> SUM(O122, O138, O130, O134, O126)</f>
        <v>0</v>
      </c>
      <c r="P120" s="58">
        <f t="shared" si="11"/>
        <v>0</v>
      </c>
      <c r="Q120" s="58">
        <f t="shared" si="11"/>
        <v>0</v>
      </c>
      <c r="R120" s="58">
        <f t="shared" si="11"/>
        <v>0</v>
      </c>
      <c r="S120" s="58">
        <f t="shared" si="11"/>
        <v>0</v>
      </c>
      <c r="T120" s="58">
        <f t="shared" si="11"/>
        <v>0</v>
      </c>
      <c r="U120" s="58">
        <f t="shared" si="11"/>
        <v>0</v>
      </c>
      <c r="V120" s="58">
        <f t="shared" si="11"/>
        <v>0</v>
      </c>
      <c r="W120" s="58">
        <f t="shared" si="11"/>
        <v>0</v>
      </c>
      <c r="X120" s="58">
        <f t="shared" si="11"/>
        <v>0</v>
      </c>
      <c r="Y120" s="58">
        <f t="shared" si="11"/>
        <v>0</v>
      </c>
      <c r="Z120" s="58">
        <f t="shared" si="11"/>
        <v>0</v>
      </c>
      <c r="AA120" s="58">
        <f t="shared" si="11"/>
        <v>0</v>
      </c>
      <c r="AB120" s="58">
        <f xml:space="preserve"> SUM(AB122, AB138, AB130, AB134, AB126)</f>
        <v>0</v>
      </c>
    </row>
    <row r="121" spans="2:28" hidden="1" outlineLevel="3" x14ac:dyDescent="0.25"/>
    <row r="122" spans="2:28" hidden="1" outlineLevel="3" x14ac:dyDescent="0.2">
      <c r="B122" s="68" t="s">
        <v>63</v>
      </c>
      <c r="C122" s="35"/>
      <c r="E122" s="8" t="s">
        <v>19</v>
      </c>
      <c r="J122" s="54">
        <f xml:space="preserve"> J123 * J124 * J$58 / 1000</f>
        <v>0</v>
      </c>
      <c r="K122" s="54">
        <f xml:space="preserve"> K123 * K124 * K$58 / 1000</f>
        <v>0</v>
      </c>
      <c r="L122" s="54">
        <f xml:space="preserve"> L123 * L124 * L$58 / 1000</f>
        <v>0</v>
      </c>
      <c r="M122" s="54">
        <f xml:space="preserve"> M123 * M124 * M$58 / 1000</f>
        <v>0</v>
      </c>
      <c r="N122" s="54">
        <f>SUM(J122:M122)</f>
        <v>0</v>
      </c>
      <c r="O122" s="54">
        <f xml:space="preserve"> O123 * O124 * O$58 / 1000</f>
        <v>0</v>
      </c>
      <c r="P122" s="54">
        <f xml:space="preserve"> P123 * P124 * P$58 / 1000</f>
        <v>0</v>
      </c>
      <c r="Q122" s="54">
        <f xml:space="preserve"> Q123 * Q124 * Q$58 / 1000</f>
        <v>0</v>
      </c>
      <c r="R122" s="54">
        <f xml:space="preserve"> R123 * R124 * R$58 / 1000</f>
        <v>0</v>
      </c>
      <c r="S122" s="54">
        <f>SUM(O122:R122)</f>
        <v>0</v>
      </c>
      <c r="T122" s="54">
        <f xml:space="preserve"> T123 * T124 * T$58 / 1000</f>
        <v>0</v>
      </c>
      <c r="U122" s="54">
        <f xml:space="preserve"> U123 * U124 * U$58 / 1000</f>
        <v>0</v>
      </c>
      <c r="V122" s="54">
        <f>SUM(T122:U122)</f>
        <v>0</v>
      </c>
      <c r="W122" s="54">
        <f xml:space="preserve"> W123 * W124 * W$58 / 1000</f>
        <v>0</v>
      </c>
      <c r="X122" s="54">
        <f xml:space="preserve"> X123 * X124 * X$58 / 1000</f>
        <v>0</v>
      </c>
      <c r="Y122" s="54">
        <f>SUM(W122:X122)</f>
        <v>0</v>
      </c>
      <c r="Z122" s="54">
        <f xml:space="preserve"> Z123 * Z124 * Z$58 / 1000</f>
        <v>0</v>
      </c>
      <c r="AA122" s="54">
        <f xml:space="preserve"> AA123 * AA124 * AA$58 / 1000</f>
        <v>0</v>
      </c>
      <c r="AB122" s="54">
        <f>SUM(Z122:AA122)</f>
        <v>0</v>
      </c>
    </row>
    <row r="123" spans="2:28" hidden="1" outlineLevel="3" x14ac:dyDescent="0.2">
      <c r="B123" s="60" t="str">
        <f xml:space="preserve"> B122&amp;" на ед. продукции"</f>
        <v>Материальные расходы 1 на ед. продукции</v>
      </c>
      <c r="E123" s="69" t="s">
        <v>64</v>
      </c>
      <c r="J123" s="42">
        <v>0</v>
      </c>
      <c r="K123" s="66">
        <f xml:space="preserve"> J123</f>
        <v>0</v>
      </c>
      <c r="L123" s="66">
        <f t="shared" ref="L123:S123" si="12" xml:space="preserve"> K123</f>
        <v>0</v>
      </c>
      <c r="M123" s="66">
        <f t="shared" si="12"/>
        <v>0</v>
      </c>
      <c r="N123" s="66">
        <f t="shared" si="12"/>
        <v>0</v>
      </c>
      <c r="O123" s="66">
        <f t="shared" si="12"/>
        <v>0</v>
      </c>
      <c r="P123" s="66">
        <f t="shared" si="12"/>
        <v>0</v>
      </c>
      <c r="Q123" s="66">
        <f t="shared" si="12"/>
        <v>0</v>
      </c>
      <c r="R123" s="66">
        <f t="shared" si="12"/>
        <v>0</v>
      </c>
      <c r="S123" s="66">
        <f t="shared" si="12"/>
        <v>0</v>
      </c>
      <c r="T123" s="66">
        <f t="shared" ref="T123:AB123" si="13" xml:space="preserve"> S123</f>
        <v>0</v>
      </c>
      <c r="U123" s="66">
        <f t="shared" si="13"/>
        <v>0</v>
      </c>
      <c r="V123" s="66">
        <f t="shared" si="13"/>
        <v>0</v>
      </c>
      <c r="W123" s="66">
        <f t="shared" si="13"/>
        <v>0</v>
      </c>
      <c r="X123" s="66">
        <f t="shared" si="13"/>
        <v>0</v>
      </c>
      <c r="Y123" s="66">
        <f t="shared" si="13"/>
        <v>0</v>
      </c>
      <c r="Z123" s="66">
        <f t="shared" si="13"/>
        <v>0</v>
      </c>
      <c r="AA123" s="66">
        <f t="shared" si="13"/>
        <v>0</v>
      </c>
      <c r="AB123" s="66">
        <f t="shared" si="13"/>
        <v>0</v>
      </c>
    </row>
    <row r="124" spans="2:28" hidden="1" outlineLevel="3" x14ac:dyDescent="0.2">
      <c r="B124" s="60" t="s">
        <v>65</v>
      </c>
      <c r="E124" s="35" t="str">
        <f xml:space="preserve"> "руб. / "&amp;E123</f>
        <v>руб. / ед.</v>
      </c>
      <c r="F124" s="70" t="s">
        <v>70</v>
      </c>
      <c r="J124" s="42">
        <v>0</v>
      </c>
      <c r="K124" s="66">
        <f xml:space="preserve"> J124 * (1 + K$12)</f>
        <v>0</v>
      </c>
      <c r="L124" s="66">
        <f xml:space="preserve"> K124 * (1 + L$12)</f>
        <v>0</v>
      </c>
      <c r="M124" s="66">
        <f xml:space="preserve"> L124 * (1 + M$12)</f>
        <v>0</v>
      </c>
      <c r="N124" s="66">
        <f>AVERAGE(J124:M124)</f>
        <v>0</v>
      </c>
      <c r="O124" s="66">
        <f xml:space="preserve"> M124 * (1 + O$12)</f>
        <v>0</v>
      </c>
      <c r="P124" s="66">
        <f xml:space="preserve"> O124 * (1 + P$12)</f>
        <v>0</v>
      </c>
      <c r="Q124" s="66">
        <f xml:space="preserve"> P124 * (1 + Q$12)</f>
        <v>0</v>
      </c>
      <c r="R124" s="66">
        <f xml:space="preserve"> Q124 * (1 + R$12)</f>
        <v>0</v>
      </c>
      <c r="S124" s="66">
        <f xml:space="preserve"> N124 * (1 + S$12)</f>
        <v>0</v>
      </c>
      <c r="T124" s="66">
        <f xml:space="preserve"> R124 * (1 + T$12)</f>
        <v>0</v>
      </c>
      <c r="U124" s="66">
        <f xml:space="preserve"> T124 * (1 + U$12)</f>
        <v>0</v>
      </c>
      <c r="V124" s="66">
        <f xml:space="preserve"> S124 * (1 + V$12)</f>
        <v>0</v>
      </c>
      <c r="W124" s="66">
        <f xml:space="preserve"> U124 * (1 + W$12)</f>
        <v>0</v>
      </c>
      <c r="X124" s="66">
        <f xml:space="preserve"> W124 * (1 + X$12)</f>
        <v>0</v>
      </c>
      <c r="Y124" s="66">
        <f xml:space="preserve"> V124 * (1 + Y$12)</f>
        <v>0</v>
      </c>
      <c r="Z124" s="66">
        <f xml:space="preserve"> X124 * (1 + Z$12)</f>
        <v>0</v>
      </c>
      <c r="AA124" s="66">
        <f xml:space="preserve"> Z124 * (1 + AA$12)</f>
        <v>0</v>
      </c>
      <c r="AB124" s="66">
        <f xml:space="preserve"> Y124 * (1 + AB$12)</f>
        <v>0</v>
      </c>
    </row>
    <row r="125" spans="2:28" hidden="1" outlineLevel="3" x14ac:dyDescent="0.25"/>
    <row r="126" spans="2:28" hidden="1" outlineLevel="3" x14ac:dyDescent="0.2">
      <c r="B126" s="68" t="s">
        <v>66</v>
      </c>
      <c r="C126" s="35"/>
      <c r="E126" s="8" t="s">
        <v>19</v>
      </c>
      <c r="J126" s="54">
        <f xml:space="preserve"> J127 * J128 * J$58 / 1000</f>
        <v>0</v>
      </c>
      <c r="K126" s="54">
        <f xml:space="preserve"> K127 * K128 * K$58 / 1000</f>
        <v>0</v>
      </c>
      <c r="L126" s="54">
        <f xml:space="preserve"> L127 * L128 * L$58 / 1000</f>
        <v>0</v>
      </c>
      <c r="M126" s="54">
        <f xml:space="preserve"> M127 * M128 * M$58 / 1000</f>
        <v>0</v>
      </c>
      <c r="N126" s="54">
        <f>SUM(J126:M126)</f>
        <v>0</v>
      </c>
      <c r="O126" s="54">
        <f xml:space="preserve"> O127 * O128 * O$58 / 1000</f>
        <v>0</v>
      </c>
      <c r="P126" s="54">
        <f xml:space="preserve"> P127 * P128 * P$58 / 1000</f>
        <v>0</v>
      </c>
      <c r="Q126" s="54">
        <f xml:space="preserve"> Q127 * Q128 * Q$58 / 1000</f>
        <v>0</v>
      </c>
      <c r="R126" s="54">
        <f xml:space="preserve"> R127 * R128 * R$58 / 1000</f>
        <v>0</v>
      </c>
      <c r="S126" s="54">
        <f>SUM(O126:R126)</f>
        <v>0</v>
      </c>
      <c r="T126" s="54">
        <f xml:space="preserve"> T127 * T128 * T$58 / 1000</f>
        <v>0</v>
      </c>
      <c r="U126" s="54">
        <f xml:space="preserve"> U127 * U128 * U$58 / 1000</f>
        <v>0</v>
      </c>
      <c r="V126" s="54">
        <f>SUM(T126:U126)</f>
        <v>0</v>
      </c>
      <c r="W126" s="54">
        <f xml:space="preserve"> W127 * W128 * W$58 / 1000</f>
        <v>0</v>
      </c>
      <c r="X126" s="54">
        <f xml:space="preserve"> X127 * X128 * X$58 / 1000</f>
        <v>0</v>
      </c>
      <c r="Y126" s="54">
        <f>SUM(W126:X126)</f>
        <v>0</v>
      </c>
      <c r="Z126" s="54">
        <f xml:space="preserve"> Z127 * Z128 * Z$58 / 1000</f>
        <v>0</v>
      </c>
      <c r="AA126" s="54">
        <f xml:space="preserve"> AA127 * AA128 * AA$58 / 1000</f>
        <v>0</v>
      </c>
      <c r="AB126" s="54">
        <f>SUM(Z126:AA126)</f>
        <v>0</v>
      </c>
    </row>
    <row r="127" spans="2:28" hidden="1" outlineLevel="3" x14ac:dyDescent="0.2">
      <c r="B127" s="60" t="str">
        <f xml:space="preserve"> B126&amp;" на ед. продукции"</f>
        <v>Материальные расходы 2 на ед. продукции</v>
      </c>
      <c r="E127" s="69" t="s">
        <v>64</v>
      </c>
      <c r="J127" s="42">
        <v>0</v>
      </c>
      <c r="K127" s="66">
        <f t="shared" ref="K127:AB127" si="14" xml:space="preserve"> J127</f>
        <v>0</v>
      </c>
      <c r="L127" s="66">
        <f t="shared" si="14"/>
        <v>0</v>
      </c>
      <c r="M127" s="66">
        <f t="shared" si="14"/>
        <v>0</v>
      </c>
      <c r="N127" s="66">
        <f t="shared" si="14"/>
        <v>0</v>
      </c>
      <c r="O127" s="66">
        <f t="shared" si="14"/>
        <v>0</v>
      </c>
      <c r="P127" s="66">
        <f t="shared" si="14"/>
        <v>0</v>
      </c>
      <c r="Q127" s="66">
        <f t="shared" si="14"/>
        <v>0</v>
      </c>
      <c r="R127" s="66">
        <f t="shared" si="14"/>
        <v>0</v>
      </c>
      <c r="S127" s="66">
        <f t="shared" si="14"/>
        <v>0</v>
      </c>
      <c r="T127" s="66">
        <f t="shared" si="14"/>
        <v>0</v>
      </c>
      <c r="U127" s="66">
        <f t="shared" si="14"/>
        <v>0</v>
      </c>
      <c r="V127" s="66">
        <f t="shared" si="14"/>
        <v>0</v>
      </c>
      <c r="W127" s="66">
        <f t="shared" si="14"/>
        <v>0</v>
      </c>
      <c r="X127" s="66">
        <f t="shared" si="14"/>
        <v>0</v>
      </c>
      <c r="Y127" s="66">
        <f t="shared" si="14"/>
        <v>0</v>
      </c>
      <c r="Z127" s="66">
        <f t="shared" si="14"/>
        <v>0</v>
      </c>
      <c r="AA127" s="66">
        <f t="shared" si="14"/>
        <v>0</v>
      </c>
      <c r="AB127" s="66">
        <f t="shared" si="14"/>
        <v>0</v>
      </c>
    </row>
    <row r="128" spans="2:28" hidden="1" outlineLevel="3" x14ac:dyDescent="0.2">
      <c r="B128" s="60" t="s">
        <v>65</v>
      </c>
      <c r="E128" s="35" t="str">
        <f xml:space="preserve"> "руб. / "&amp;E127</f>
        <v>руб. / ед.</v>
      </c>
      <c r="F128" s="70" t="s">
        <v>70</v>
      </c>
      <c r="J128" s="42">
        <v>0</v>
      </c>
      <c r="K128" s="66">
        <f xml:space="preserve"> J128 * (1 + K$12)</f>
        <v>0</v>
      </c>
      <c r="L128" s="66">
        <f xml:space="preserve"> K128 * (1 + L$12)</f>
        <v>0</v>
      </c>
      <c r="M128" s="66">
        <f xml:space="preserve"> L128 * (1 + M$12)</f>
        <v>0</v>
      </c>
      <c r="N128" s="66">
        <f>AVERAGE(J128:M128)</f>
        <v>0</v>
      </c>
      <c r="O128" s="66">
        <f xml:space="preserve"> M128 * (1 + O$12)</f>
        <v>0</v>
      </c>
      <c r="P128" s="66">
        <f xml:space="preserve"> O128 * (1 + P$12)</f>
        <v>0</v>
      </c>
      <c r="Q128" s="66">
        <f xml:space="preserve"> P128 * (1 + Q$12)</f>
        <v>0</v>
      </c>
      <c r="R128" s="66">
        <f xml:space="preserve"> Q128 * (1 + R$12)</f>
        <v>0</v>
      </c>
      <c r="S128" s="66">
        <f xml:space="preserve"> N128 * (1 + S$12)</f>
        <v>0</v>
      </c>
      <c r="T128" s="66">
        <f xml:space="preserve"> R128 * (1 + T$12)</f>
        <v>0</v>
      </c>
      <c r="U128" s="66">
        <f xml:space="preserve"> T128 * (1 + U$12)</f>
        <v>0</v>
      </c>
      <c r="V128" s="66">
        <f xml:space="preserve"> S128 * (1 + V$12)</f>
        <v>0</v>
      </c>
      <c r="W128" s="66">
        <f xml:space="preserve"> U128 * (1 + W$12)</f>
        <v>0</v>
      </c>
      <c r="X128" s="66">
        <f xml:space="preserve"> W128 * (1 + X$12)</f>
        <v>0</v>
      </c>
      <c r="Y128" s="66">
        <f xml:space="preserve"> V128 * (1 + Y$12)</f>
        <v>0</v>
      </c>
      <c r="Z128" s="66">
        <f xml:space="preserve"> X128 * (1 + Z$12)</f>
        <v>0</v>
      </c>
      <c r="AA128" s="66">
        <f xml:space="preserve"> Z128 * (1 + AA$12)</f>
        <v>0</v>
      </c>
      <c r="AB128" s="66">
        <f xml:space="preserve"> Y128 * (1 + AB$12)</f>
        <v>0</v>
      </c>
    </row>
    <row r="129" spans="2:28" hidden="1" outlineLevel="3" x14ac:dyDescent="0.25"/>
    <row r="130" spans="2:28" hidden="1" outlineLevel="3" x14ac:dyDescent="0.2">
      <c r="B130" s="68" t="s">
        <v>67</v>
      </c>
      <c r="C130" s="35"/>
      <c r="E130" s="8" t="s">
        <v>19</v>
      </c>
      <c r="J130" s="54">
        <f xml:space="preserve"> J131 * J132 * J$58 / 1000</f>
        <v>0</v>
      </c>
      <c r="K130" s="54">
        <f xml:space="preserve"> K131 * K132 * K$58 / 1000</f>
        <v>0</v>
      </c>
      <c r="L130" s="54">
        <f xml:space="preserve"> L131 * L132 * L$58 / 1000</f>
        <v>0</v>
      </c>
      <c r="M130" s="54">
        <f xml:space="preserve"> M131 * M132 * M$58 / 1000</f>
        <v>0</v>
      </c>
      <c r="N130" s="54">
        <f>SUM(J130:M130)</f>
        <v>0</v>
      </c>
      <c r="O130" s="54">
        <f xml:space="preserve"> O131 * O132 * O$58 / 1000</f>
        <v>0</v>
      </c>
      <c r="P130" s="54">
        <f xml:space="preserve"> P131 * P132 * P$58 / 1000</f>
        <v>0</v>
      </c>
      <c r="Q130" s="54">
        <f xml:space="preserve"> Q131 * Q132 * Q$58 / 1000</f>
        <v>0</v>
      </c>
      <c r="R130" s="54">
        <f xml:space="preserve"> R131 * R132 * R$58 / 1000</f>
        <v>0</v>
      </c>
      <c r="S130" s="54">
        <f>SUM(O130:R130)</f>
        <v>0</v>
      </c>
      <c r="T130" s="54">
        <f xml:space="preserve"> T131 * T132 * T$58 / 1000</f>
        <v>0</v>
      </c>
      <c r="U130" s="54">
        <f xml:space="preserve"> U131 * U132 * U$58 / 1000</f>
        <v>0</v>
      </c>
      <c r="V130" s="54">
        <f>SUM(T130:U130)</f>
        <v>0</v>
      </c>
      <c r="W130" s="54">
        <f xml:space="preserve"> W131 * W132 * W$58 / 1000</f>
        <v>0</v>
      </c>
      <c r="X130" s="54">
        <f xml:space="preserve"> X131 * X132 * X$58 / 1000</f>
        <v>0</v>
      </c>
      <c r="Y130" s="54">
        <f>SUM(W130:X130)</f>
        <v>0</v>
      </c>
      <c r="Z130" s="54">
        <f xml:space="preserve"> Z131 * Z132 * Z$58 / 1000</f>
        <v>0</v>
      </c>
      <c r="AA130" s="54">
        <f xml:space="preserve"> AA131 * AA132 * AA$58 / 1000</f>
        <v>0</v>
      </c>
      <c r="AB130" s="54">
        <f>SUM(Z130:AA130)</f>
        <v>0</v>
      </c>
    </row>
    <row r="131" spans="2:28" hidden="1" outlineLevel="3" x14ac:dyDescent="0.2">
      <c r="B131" s="60" t="str">
        <f xml:space="preserve"> B130&amp;" на ед. продукции"</f>
        <v>Материальные расходы 3 на ед. продукции</v>
      </c>
      <c r="E131" s="69" t="s">
        <v>64</v>
      </c>
      <c r="J131" s="42">
        <v>0</v>
      </c>
      <c r="K131" s="66">
        <f t="shared" ref="K131:AB131" si="15" xml:space="preserve"> J131</f>
        <v>0</v>
      </c>
      <c r="L131" s="66">
        <f t="shared" si="15"/>
        <v>0</v>
      </c>
      <c r="M131" s="66">
        <f t="shared" si="15"/>
        <v>0</v>
      </c>
      <c r="N131" s="66">
        <f t="shared" si="15"/>
        <v>0</v>
      </c>
      <c r="O131" s="66">
        <f t="shared" si="15"/>
        <v>0</v>
      </c>
      <c r="P131" s="66">
        <f t="shared" si="15"/>
        <v>0</v>
      </c>
      <c r="Q131" s="66">
        <f t="shared" si="15"/>
        <v>0</v>
      </c>
      <c r="R131" s="66">
        <f t="shared" si="15"/>
        <v>0</v>
      </c>
      <c r="S131" s="66">
        <f t="shared" si="15"/>
        <v>0</v>
      </c>
      <c r="T131" s="66">
        <f t="shared" si="15"/>
        <v>0</v>
      </c>
      <c r="U131" s="66">
        <f t="shared" si="15"/>
        <v>0</v>
      </c>
      <c r="V131" s="66">
        <f t="shared" si="15"/>
        <v>0</v>
      </c>
      <c r="W131" s="66">
        <f t="shared" si="15"/>
        <v>0</v>
      </c>
      <c r="X131" s="66">
        <f t="shared" si="15"/>
        <v>0</v>
      </c>
      <c r="Y131" s="66">
        <f t="shared" si="15"/>
        <v>0</v>
      </c>
      <c r="Z131" s="66">
        <f t="shared" si="15"/>
        <v>0</v>
      </c>
      <c r="AA131" s="66">
        <f t="shared" si="15"/>
        <v>0</v>
      </c>
      <c r="AB131" s="66">
        <f t="shared" si="15"/>
        <v>0</v>
      </c>
    </row>
    <row r="132" spans="2:28" hidden="1" outlineLevel="3" x14ac:dyDescent="0.2">
      <c r="B132" s="60" t="s">
        <v>65</v>
      </c>
      <c r="E132" s="35" t="str">
        <f xml:space="preserve"> "руб. / "&amp;E131</f>
        <v>руб. / ед.</v>
      </c>
      <c r="F132" s="70" t="s">
        <v>70</v>
      </c>
      <c r="J132" s="42">
        <v>0</v>
      </c>
      <c r="K132" s="66">
        <f xml:space="preserve"> J132 * (1 + K$12)</f>
        <v>0</v>
      </c>
      <c r="L132" s="66">
        <f xml:space="preserve"> K132 * (1 + L$12)</f>
        <v>0</v>
      </c>
      <c r="M132" s="66">
        <f xml:space="preserve"> L132 * (1 + M$12)</f>
        <v>0</v>
      </c>
      <c r="N132" s="66">
        <f>AVERAGE(J132:M132)</f>
        <v>0</v>
      </c>
      <c r="O132" s="66">
        <f xml:space="preserve"> M132 * (1 + O$12)</f>
        <v>0</v>
      </c>
      <c r="P132" s="66">
        <f xml:space="preserve"> O132 * (1 + P$12)</f>
        <v>0</v>
      </c>
      <c r="Q132" s="66">
        <f xml:space="preserve"> P132 * (1 + Q$12)</f>
        <v>0</v>
      </c>
      <c r="R132" s="66">
        <f xml:space="preserve"> Q132 * (1 + R$12)</f>
        <v>0</v>
      </c>
      <c r="S132" s="66">
        <f xml:space="preserve"> N132 * (1 + S$12)</f>
        <v>0</v>
      </c>
      <c r="T132" s="66">
        <f xml:space="preserve"> R132 * (1 + T$12)</f>
        <v>0</v>
      </c>
      <c r="U132" s="66">
        <f xml:space="preserve"> T132 * (1 + U$12)</f>
        <v>0</v>
      </c>
      <c r="V132" s="66">
        <f xml:space="preserve"> S132 * (1 + V$12)</f>
        <v>0</v>
      </c>
      <c r="W132" s="66">
        <f xml:space="preserve"> U132 * (1 + W$12)</f>
        <v>0</v>
      </c>
      <c r="X132" s="66">
        <f xml:space="preserve"> W132 * (1 + X$12)</f>
        <v>0</v>
      </c>
      <c r="Y132" s="66">
        <f xml:space="preserve"> V132 * (1 + Y$12)</f>
        <v>0</v>
      </c>
      <c r="Z132" s="66">
        <f xml:space="preserve"> X132 * (1 + Z$12)</f>
        <v>0</v>
      </c>
      <c r="AA132" s="66">
        <f xml:space="preserve"> Z132 * (1 + AA$12)</f>
        <v>0</v>
      </c>
      <c r="AB132" s="66">
        <f xml:space="preserve"> Y132 * (1 + AB$12)</f>
        <v>0</v>
      </c>
    </row>
    <row r="133" spans="2:28" hidden="1" outlineLevel="3" x14ac:dyDescent="0.25"/>
    <row r="134" spans="2:28" hidden="1" outlineLevel="3" x14ac:dyDescent="0.2">
      <c r="B134" s="68" t="s">
        <v>68</v>
      </c>
      <c r="C134" s="35"/>
      <c r="E134" s="8" t="s">
        <v>19</v>
      </c>
      <c r="J134" s="54">
        <f xml:space="preserve"> J135 * J136 * J$58 / 1000</f>
        <v>0</v>
      </c>
      <c r="K134" s="54">
        <f xml:space="preserve"> K135 * K136 * K$58 / 1000</f>
        <v>0</v>
      </c>
      <c r="L134" s="54">
        <f xml:space="preserve"> L135 * L136 * L$58 / 1000</f>
        <v>0</v>
      </c>
      <c r="M134" s="54">
        <f xml:space="preserve"> M135 * M136 * M$58 / 1000</f>
        <v>0</v>
      </c>
      <c r="N134" s="54">
        <f>SUM(J134:M134)</f>
        <v>0</v>
      </c>
      <c r="O134" s="54">
        <f xml:space="preserve"> O135 * O136 * O$58 / 1000</f>
        <v>0</v>
      </c>
      <c r="P134" s="54">
        <f xml:space="preserve"> P135 * P136 * P$58 / 1000</f>
        <v>0</v>
      </c>
      <c r="Q134" s="54">
        <f xml:space="preserve"> Q135 * Q136 * Q$58 / 1000</f>
        <v>0</v>
      </c>
      <c r="R134" s="54">
        <f xml:space="preserve"> R135 * R136 * R$58 / 1000</f>
        <v>0</v>
      </c>
      <c r="S134" s="54">
        <f>SUM(O134:R134)</f>
        <v>0</v>
      </c>
      <c r="T134" s="54">
        <f xml:space="preserve"> T135 * T136 * T$58 / 1000</f>
        <v>0</v>
      </c>
      <c r="U134" s="54">
        <f xml:space="preserve"> U135 * U136 * U$58 / 1000</f>
        <v>0</v>
      </c>
      <c r="V134" s="54">
        <f>SUM(T134:U134)</f>
        <v>0</v>
      </c>
      <c r="W134" s="54">
        <f xml:space="preserve"> W135 * W136 * W$58 / 1000</f>
        <v>0</v>
      </c>
      <c r="X134" s="54">
        <f xml:space="preserve"> X135 * X136 * X$58 / 1000</f>
        <v>0</v>
      </c>
      <c r="Y134" s="54">
        <f>SUM(W134:X134)</f>
        <v>0</v>
      </c>
      <c r="Z134" s="54">
        <f xml:space="preserve"> Z135 * Z136 * Z$58 / 1000</f>
        <v>0</v>
      </c>
      <c r="AA134" s="54">
        <f xml:space="preserve"> AA135 * AA136 * AA$58 / 1000</f>
        <v>0</v>
      </c>
      <c r="AB134" s="54">
        <f>SUM(Z134:AA134)</f>
        <v>0</v>
      </c>
    </row>
    <row r="135" spans="2:28" hidden="1" outlineLevel="3" x14ac:dyDescent="0.2">
      <c r="B135" s="60" t="str">
        <f xml:space="preserve"> B134&amp;" на ед. продукции"</f>
        <v>Материальные расходы 4 на ед. продукции</v>
      </c>
      <c r="E135" s="69" t="s">
        <v>64</v>
      </c>
      <c r="J135" s="42">
        <v>0</v>
      </c>
      <c r="K135" s="66">
        <f t="shared" ref="K135:AB135" si="16" xml:space="preserve"> J135</f>
        <v>0</v>
      </c>
      <c r="L135" s="66">
        <f t="shared" si="16"/>
        <v>0</v>
      </c>
      <c r="M135" s="66">
        <f t="shared" si="16"/>
        <v>0</v>
      </c>
      <c r="N135" s="66">
        <f t="shared" si="16"/>
        <v>0</v>
      </c>
      <c r="O135" s="66">
        <f t="shared" si="16"/>
        <v>0</v>
      </c>
      <c r="P135" s="66">
        <f t="shared" si="16"/>
        <v>0</v>
      </c>
      <c r="Q135" s="66">
        <f t="shared" si="16"/>
        <v>0</v>
      </c>
      <c r="R135" s="66">
        <f t="shared" si="16"/>
        <v>0</v>
      </c>
      <c r="S135" s="66">
        <f t="shared" si="16"/>
        <v>0</v>
      </c>
      <c r="T135" s="66">
        <f t="shared" si="16"/>
        <v>0</v>
      </c>
      <c r="U135" s="66">
        <f t="shared" si="16"/>
        <v>0</v>
      </c>
      <c r="V135" s="66">
        <f t="shared" si="16"/>
        <v>0</v>
      </c>
      <c r="W135" s="66">
        <f t="shared" si="16"/>
        <v>0</v>
      </c>
      <c r="X135" s="66">
        <f t="shared" si="16"/>
        <v>0</v>
      </c>
      <c r="Y135" s="66">
        <f t="shared" si="16"/>
        <v>0</v>
      </c>
      <c r="Z135" s="66">
        <f t="shared" si="16"/>
        <v>0</v>
      </c>
      <c r="AA135" s="66">
        <f t="shared" si="16"/>
        <v>0</v>
      </c>
      <c r="AB135" s="66">
        <f t="shared" si="16"/>
        <v>0</v>
      </c>
    </row>
    <row r="136" spans="2:28" hidden="1" outlineLevel="3" x14ac:dyDescent="0.2">
      <c r="B136" s="60" t="s">
        <v>65</v>
      </c>
      <c r="E136" s="35" t="str">
        <f xml:space="preserve"> "руб. / "&amp;E135</f>
        <v>руб. / ед.</v>
      </c>
      <c r="F136" s="70" t="s">
        <v>70</v>
      </c>
      <c r="J136" s="42">
        <v>0</v>
      </c>
      <c r="K136" s="66">
        <f xml:space="preserve"> J136 * (1 + K$12)</f>
        <v>0</v>
      </c>
      <c r="L136" s="66">
        <f xml:space="preserve"> K136 * (1 + L$12)</f>
        <v>0</v>
      </c>
      <c r="M136" s="66">
        <f xml:space="preserve"> L136 * (1 + M$12)</f>
        <v>0</v>
      </c>
      <c r="N136" s="66">
        <f>AVERAGE(J136:M136)</f>
        <v>0</v>
      </c>
      <c r="O136" s="66">
        <f xml:space="preserve"> M136 * (1 + O$12)</f>
        <v>0</v>
      </c>
      <c r="P136" s="66">
        <f xml:space="preserve"> O136 * (1 + P$12)</f>
        <v>0</v>
      </c>
      <c r="Q136" s="66">
        <f xml:space="preserve"> P136 * (1 + Q$12)</f>
        <v>0</v>
      </c>
      <c r="R136" s="66">
        <f xml:space="preserve"> Q136 * (1 + R$12)</f>
        <v>0</v>
      </c>
      <c r="S136" s="66">
        <f xml:space="preserve"> N136 * (1 + S$12)</f>
        <v>0</v>
      </c>
      <c r="T136" s="66">
        <f xml:space="preserve"> R136 * (1 + T$12)</f>
        <v>0</v>
      </c>
      <c r="U136" s="66">
        <f xml:space="preserve"> T136 * (1 + U$12)</f>
        <v>0</v>
      </c>
      <c r="V136" s="66">
        <f xml:space="preserve"> S136 * (1 + V$12)</f>
        <v>0</v>
      </c>
      <c r="W136" s="66">
        <f xml:space="preserve"> U136 * (1 + W$12)</f>
        <v>0</v>
      </c>
      <c r="X136" s="66">
        <f xml:space="preserve"> W136 * (1 + X$12)</f>
        <v>0</v>
      </c>
      <c r="Y136" s="66">
        <f xml:space="preserve"> V136 * (1 + Y$12)</f>
        <v>0</v>
      </c>
      <c r="Z136" s="66">
        <f xml:space="preserve"> X136 * (1 + Z$12)</f>
        <v>0</v>
      </c>
      <c r="AA136" s="66">
        <f xml:space="preserve"> Z136 * (1 + AA$12)</f>
        <v>0</v>
      </c>
      <c r="AB136" s="66">
        <f xml:space="preserve"> Y136 * (1 + AB$12)</f>
        <v>0</v>
      </c>
    </row>
    <row r="137" spans="2:28" hidden="1" outlineLevel="3" x14ac:dyDescent="0.25"/>
    <row r="138" spans="2:28" hidden="1" outlineLevel="3" x14ac:dyDescent="0.2">
      <c r="B138" s="68" t="s">
        <v>69</v>
      </c>
      <c r="C138" s="35"/>
      <c r="E138" s="8" t="s">
        <v>19</v>
      </c>
      <c r="J138" s="54">
        <f xml:space="preserve"> J139 * J140 * J$58 / 1000</f>
        <v>0</v>
      </c>
      <c r="K138" s="54">
        <f xml:space="preserve"> K139 * K140 * K$58 / 1000</f>
        <v>0</v>
      </c>
      <c r="L138" s="54">
        <f xml:space="preserve"> L139 * L140 * L$58 / 1000</f>
        <v>0</v>
      </c>
      <c r="M138" s="54">
        <f xml:space="preserve"> M139 * M140 * M$58 / 1000</f>
        <v>0</v>
      </c>
      <c r="N138" s="54">
        <f>SUM(J138:M138)</f>
        <v>0</v>
      </c>
      <c r="O138" s="54">
        <f xml:space="preserve"> O139 * O140 * O$58 / 1000</f>
        <v>0</v>
      </c>
      <c r="P138" s="54">
        <f xml:space="preserve"> P139 * P140 * P$58 / 1000</f>
        <v>0</v>
      </c>
      <c r="Q138" s="54">
        <f xml:space="preserve"> Q139 * Q140 * Q$58 / 1000</f>
        <v>0</v>
      </c>
      <c r="R138" s="54">
        <f xml:space="preserve"> R139 * R140 * R$58 / 1000</f>
        <v>0</v>
      </c>
      <c r="S138" s="54">
        <f>SUM(O138:R138)</f>
        <v>0</v>
      </c>
      <c r="T138" s="54">
        <f xml:space="preserve"> T139 * T140 * T$58 / 1000</f>
        <v>0</v>
      </c>
      <c r="U138" s="54">
        <f xml:space="preserve"> U139 * U140 * U$58 / 1000</f>
        <v>0</v>
      </c>
      <c r="V138" s="54">
        <f>SUM(T138:U138)</f>
        <v>0</v>
      </c>
      <c r="W138" s="54">
        <f xml:space="preserve"> W139 * W140 * W$58 / 1000</f>
        <v>0</v>
      </c>
      <c r="X138" s="54">
        <f xml:space="preserve"> X139 * X140 * X$58 / 1000</f>
        <v>0</v>
      </c>
      <c r="Y138" s="54">
        <f>SUM(W138:X138)</f>
        <v>0</v>
      </c>
      <c r="Z138" s="54">
        <f xml:space="preserve"> Z139 * Z140 * Z$58 / 1000</f>
        <v>0</v>
      </c>
      <c r="AA138" s="54">
        <f xml:space="preserve"> AA139 * AA140 * AA$58 / 1000</f>
        <v>0</v>
      </c>
      <c r="AB138" s="54">
        <f>SUM(Z138:AA138)</f>
        <v>0</v>
      </c>
    </row>
    <row r="139" spans="2:28" hidden="1" outlineLevel="3" x14ac:dyDescent="0.2">
      <c r="B139" s="60" t="str">
        <f xml:space="preserve"> B138&amp;" на ед. продукции"</f>
        <v>Материальные расходы 5 на ед. продукции</v>
      </c>
      <c r="E139" s="69" t="s">
        <v>64</v>
      </c>
      <c r="J139" s="42">
        <v>0</v>
      </c>
      <c r="K139" s="66">
        <f t="shared" ref="K139:AB139" si="17" xml:space="preserve"> J139</f>
        <v>0</v>
      </c>
      <c r="L139" s="66">
        <f t="shared" si="17"/>
        <v>0</v>
      </c>
      <c r="M139" s="66">
        <f t="shared" si="17"/>
        <v>0</v>
      </c>
      <c r="N139" s="66">
        <f t="shared" si="17"/>
        <v>0</v>
      </c>
      <c r="O139" s="66">
        <f t="shared" si="17"/>
        <v>0</v>
      </c>
      <c r="P139" s="66">
        <f t="shared" si="17"/>
        <v>0</v>
      </c>
      <c r="Q139" s="66">
        <f t="shared" si="17"/>
        <v>0</v>
      </c>
      <c r="R139" s="66">
        <f t="shared" si="17"/>
        <v>0</v>
      </c>
      <c r="S139" s="66">
        <f t="shared" si="17"/>
        <v>0</v>
      </c>
      <c r="T139" s="66">
        <f t="shared" si="17"/>
        <v>0</v>
      </c>
      <c r="U139" s="66">
        <f t="shared" si="17"/>
        <v>0</v>
      </c>
      <c r="V139" s="66">
        <f t="shared" si="17"/>
        <v>0</v>
      </c>
      <c r="W139" s="66">
        <f t="shared" si="17"/>
        <v>0</v>
      </c>
      <c r="X139" s="66">
        <f t="shared" si="17"/>
        <v>0</v>
      </c>
      <c r="Y139" s="66">
        <f t="shared" si="17"/>
        <v>0</v>
      </c>
      <c r="Z139" s="66">
        <f t="shared" si="17"/>
        <v>0</v>
      </c>
      <c r="AA139" s="66">
        <f t="shared" si="17"/>
        <v>0</v>
      </c>
      <c r="AB139" s="66">
        <f t="shared" si="17"/>
        <v>0</v>
      </c>
    </row>
    <row r="140" spans="2:28" hidden="1" outlineLevel="3" x14ac:dyDescent="0.2">
      <c r="B140" s="60" t="s">
        <v>65</v>
      </c>
      <c r="E140" s="35" t="str">
        <f xml:space="preserve"> "руб. / "&amp;E139</f>
        <v>руб. / ед.</v>
      </c>
      <c r="F140" s="70" t="s">
        <v>70</v>
      </c>
      <c r="J140" s="42">
        <v>0</v>
      </c>
      <c r="K140" s="66">
        <f xml:space="preserve"> J140 * (1 + K$12)</f>
        <v>0</v>
      </c>
      <c r="L140" s="66">
        <f xml:space="preserve"> K140 * (1 + L$12)</f>
        <v>0</v>
      </c>
      <c r="M140" s="66">
        <f xml:space="preserve"> L140 * (1 + M$12)</f>
        <v>0</v>
      </c>
      <c r="N140" s="66">
        <f>AVERAGE(J140:M140)</f>
        <v>0</v>
      </c>
      <c r="O140" s="66">
        <f xml:space="preserve"> M140 * (1 + O$12)</f>
        <v>0</v>
      </c>
      <c r="P140" s="66">
        <f xml:space="preserve"> O140 * (1 + P$12)</f>
        <v>0</v>
      </c>
      <c r="Q140" s="66">
        <f xml:space="preserve"> P140 * (1 + Q$12)</f>
        <v>0</v>
      </c>
      <c r="R140" s="66">
        <f xml:space="preserve"> Q140 * (1 + R$12)</f>
        <v>0</v>
      </c>
      <c r="S140" s="66">
        <f xml:space="preserve"> N140 * (1 + S$12)</f>
        <v>0</v>
      </c>
      <c r="T140" s="66">
        <f xml:space="preserve"> R140 * (1 + T$12)</f>
        <v>0</v>
      </c>
      <c r="U140" s="66">
        <f xml:space="preserve"> T140 * (1 + U$12)</f>
        <v>0</v>
      </c>
      <c r="V140" s="66">
        <f xml:space="preserve"> S140 * (1 + V$12)</f>
        <v>0</v>
      </c>
      <c r="W140" s="66">
        <f xml:space="preserve"> U140 * (1 + W$12)</f>
        <v>0</v>
      </c>
      <c r="X140" s="66">
        <f xml:space="preserve"> W140 * (1 + X$12)</f>
        <v>0</v>
      </c>
      <c r="Y140" s="66">
        <f xml:space="preserve"> V140 * (1 + Y$12)</f>
        <v>0</v>
      </c>
      <c r="Z140" s="66">
        <f xml:space="preserve"> X140 * (1 + Z$12)</f>
        <v>0</v>
      </c>
      <c r="AA140" s="66">
        <f xml:space="preserve"> Z140 * (1 + AA$12)</f>
        <v>0</v>
      </c>
      <c r="AB140" s="66">
        <f xml:space="preserve"> Y140 * (1 + AB$12)</f>
        <v>0</v>
      </c>
    </row>
    <row r="141" spans="2:28" hidden="1" outlineLevel="2" x14ac:dyDescent="0.25"/>
    <row r="142" spans="2:28" ht="15" hidden="1" outlineLevel="2" collapsed="1" x14ac:dyDescent="0.25">
      <c r="B142" s="49" t="s">
        <v>71</v>
      </c>
      <c r="E142" s="53" t="s">
        <v>19</v>
      </c>
      <c r="J142" s="58">
        <f xml:space="preserve"> SUM(J144, J145, J146, J147, J148)</f>
        <v>0</v>
      </c>
      <c r="K142" s="58">
        <f t="shared" ref="K142:AA142" si="18" xml:space="preserve"> SUM(K144, K145, K146, K147, K148)</f>
        <v>0</v>
      </c>
      <c r="L142" s="58">
        <f xml:space="preserve"> SUM(L144, L145, L146, L147, L148)</f>
        <v>0</v>
      </c>
      <c r="M142" s="58">
        <f t="shared" si="18"/>
        <v>0</v>
      </c>
      <c r="N142" s="58">
        <f t="shared" si="18"/>
        <v>0</v>
      </c>
      <c r="O142" s="58">
        <f t="shared" si="18"/>
        <v>0</v>
      </c>
      <c r="P142" s="58">
        <f t="shared" si="18"/>
        <v>0</v>
      </c>
      <c r="Q142" s="58">
        <f t="shared" si="18"/>
        <v>0</v>
      </c>
      <c r="R142" s="58">
        <f t="shared" si="18"/>
        <v>0</v>
      </c>
      <c r="S142" s="58">
        <f t="shared" si="18"/>
        <v>0</v>
      </c>
      <c r="T142" s="58">
        <f t="shared" si="18"/>
        <v>0</v>
      </c>
      <c r="U142" s="58">
        <f t="shared" si="18"/>
        <v>0</v>
      </c>
      <c r="V142" s="58">
        <f t="shared" si="18"/>
        <v>0</v>
      </c>
      <c r="W142" s="58">
        <f t="shared" si="18"/>
        <v>0</v>
      </c>
      <c r="X142" s="58">
        <f t="shared" si="18"/>
        <v>0</v>
      </c>
      <c r="Y142" s="58">
        <f t="shared" si="18"/>
        <v>0</v>
      </c>
      <c r="Z142" s="58">
        <f t="shared" si="18"/>
        <v>0</v>
      </c>
      <c r="AA142" s="58">
        <f t="shared" si="18"/>
        <v>0</v>
      </c>
      <c r="AB142" s="58">
        <f xml:space="preserve"> SUM(AB144, AB145, AB146, AB147, AB148)</f>
        <v>0</v>
      </c>
    </row>
    <row r="143" spans="2:28" hidden="1" outlineLevel="3" x14ac:dyDescent="0.25"/>
    <row r="144" spans="2:28" hidden="1" outlineLevel="3" x14ac:dyDescent="0.2">
      <c r="B144" s="68" t="s">
        <v>72</v>
      </c>
      <c r="C144" s="35"/>
      <c r="E144" s="8" t="s">
        <v>19</v>
      </c>
      <c r="F144" s="70" t="s">
        <v>70</v>
      </c>
      <c r="J144" s="42">
        <v>0</v>
      </c>
      <c r="K144" s="66">
        <f t="shared" ref="K144:M148" si="19" xml:space="preserve"> J144 * (1 + K$12)</f>
        <v>0</v>
      </c>
      <c r="L144" s="66">
        <f t="shared" si="19"/>
        <v>0</v>
      </c>
      <c r="M144" s="66">
        <f t="shared" si="19"/>
        <v>0</v>
      </c>
      <c r="N144" s="66">
        <f xml:space="preserve"> SUM(J144:M144)</f>
        <v>0</v>
      </c>
      <c r="O144" s="66">
        <f xml:space="preserve"> M144 * (1 + O$12)</f>
        <v>0</v>
      </c>
      <c r="P144" s="66">
        <f t="shared" ref="P144:R148" si="20" xml:space="preserve"> O144 * (1 + P$12)</f>
        <v>0</v>
      </c>
      <c r="Q144" s="66">
        <f t="shared" si="20"/>
        <v>0</v>
      </c>
      <c r="R144" s="66">
        <f t="shared" si="20"/>
        <v>0</v>
      </c>
      <c r="S144" s="66">
        <f xml:space="preserve"> SUM(O144:R144)</f>
        <v>0</v>
      </c>
      <c r="T144" s="66">
        <f xml:space="preserve"> R144 * (1 + T$12)</f>
        <v>0</v>
      </c>
      <c r="U144" s="66">
        <f xml:space="preserve"> T144 * (1 + U$12)</f>
        <v>0</v>
      </c>
      <c r="V144" s="66">
        <f>SUM(T144:U144)</f>
        <v>0</v>
      </c>
      <c r="W144" s="66">
        <f xml:space="preserve"> U144 * (1 + W$12)</f>
        <v>0</v>
      </c>
      <c r="X144" s="66">
        <f xml:space="preserve"> W144 * (1 + X$12)</f>
        <v>0</v>
      </c>
      <c r="Y144" s="66">
        <f>SUM(W144:X144)</f>
        <v>0</v>
      </c>
      <c r="Z144" s="66">
        <f xml:space="preserve"> X144 * (1 + Z$12)</f>
        <v>0</v>
      </c>
      <c r="AA144" s="66">
        <f xml:space="preserve"> Z144 * (1 + AA$12)</f>
        <v>0</v>
      </c>
      <c r="AB144" s="66">
        <f>SUM(Z144:AA144)</f>
        <v>0</v>
      </c>
    </row>
    <row r="145" spans="2:28" hidden="1" outlineLevel="3" x14ac:dyDescent="0.2">
      <c r="B145" s="68" t="s">
        <v>73</v>
      </c>
      <c r="C145" s="35"/>
      <c r="E145" s="8" t="s">
        <v>19</v>
      </c>
      <c r="F145" s="70" t="s">
        <v>70</v>
      </c>
      <c r="J145" s="42">
        <v>0</v>
      </c>
      <c r="K145" s="66">
        <f t="shared" si="19"/>
        <v>0</v>
      </c>
      <c r="L145" s="66">
        <f t="shared" si="19"/>
        <v>0</v>
      </c>
      <c r="M145" s="66">
        <f t="shared" si="19"/>
        <v>0</v>
      </c>
      <c r="N145" s="66">
        <f xml:space="preserve"> SUM(J145:M145)</f>
        <v>0</v>
      </c>
      <c r="O145" s="66">
        <f xml:space="preserve"> M145 * (1 + O$12)</f>
        <v>0</v>
      </c>
      <c r="P145" s="66">
        <f t="shared" si="20"/>
        <v>0</v>
      </c>
      <c r="Q145" s="66">
        <f t="shared" si="20"/>
        <v>0</v>
      </c>
      <c r="R145" s="66">
        <f t="shared" si="20"/>
        <v>0</v>
      </c>
      <c r="S145" s="66">
        <f xml:space="preserve"> SUM(O145:R145)</f>
        <v>0</v>
      </c>
      <c r="T145" s="66">
        <f xml:space="preserve"> R145 * (1 + T$12)</f>
        <v>0</v>
      </c>
      <c r="U145" s="66">
        <f xml:space="preserve"> T145 * (1 + U$12)</f>
        <v>0</v>
      </c>
      <c r="V145" s="66">
        <f>SUM(T145:U145)</f>
        <v>0</v>
      </c>
      <c r="W145" s="66">
        <f xml:space="preserve"> U145 * (1 + W$12)</f>
        <v>0</v>
      </c>
      <c r="X145" s="66">
        <f xml:space="preserve"> W145 * (1 + X$12)</f>
        <v>0</v>
      </c>
      <c r="Y145" s="66">
        <f>SUM(W145:X145)</f>
        <v>0</v>
      </c>
      <c r="Z145" s="66">
        <f xml:space="preserve"> X145 * (1 + Z$12)</f>
        <v>0</v>
      </c>
      <c r="AA145" s="66">
        <f xml:space="preserve"> Z145 * (1 + AA$12)</f>
        <v>0</v>
      </c>
      <c r="AB145" s="66">
        <f>SUM(Z145:AA145)</f>
        <v>0</v>
      </c>
    </row>
    <row r="146" spans="2:28" hidden="1" outlineLevel="3" x14ac:dyDescent="0.2">
      <c r="B146" s="68" t="s">
        <v>74</v>
      </c>
      <c r="C146" s="35"/>
      <c r="E146" s="8" t="s">
        <v>19</v>
      </c>
      <c r="F146" s="70" t="s">
        <v>70</v>
      </c>
      <c r="J146" s="42">
        <v>0</v>
      </c>
      <c r="K146" s="66">
        <f t="shared" si="19"/>
        <v>0</v>
      </c>
      <c r="L146" s="66">
        <f t="shared" si="19"/>
        <v>0</v>
      </c>
      <c r="M146" s="66">
        <f t="shared" si="19"/>
        <v>0</v>
      </c>
      <c r="N146" s="66">
        <f xml:space="preserve"> SUM(J146:M146)</f>
        <v>0</v>
      </c>
      <c r="O146" s="66">
        <f xml:space="preserve"> M146 * (1 + O$12)</f>
        <v>0</v>
      </c>
      <c r="P146" s="66">
        <f t="shared" si="20"/>
        <v>0</v>
      </c>
      <c r="Q146" s="66">
        <f t="shared" si="20"/>
        <v>0</v>
      </c>
      <c r="R146" s="66">
        <f t="shared" si="20"/>
        <v>0</v>
      </c>
      <c r="S146" s="66">
        <f xml:space="preserve"> SUM(O146:R146)</f>
        <v>0</v>
      </c>
      <c r="T146" s="66">
        <f xml:space="preserve"> R146 * (1 + T$12)</f>
        <v>0</v>
      </c>
      <c r="U146" s="66">
        <f xml:space="preserve"> T146 * (1 + U$12)</f>
        <v>0</v>
      </c>
      <c r="V146" s="66">
        <f>SUM(T146:U146)</f>
        <v>0</v>
      </c>
      <c r="W146" s="66">
        <f xml:space="preserve"> U146 * (1 + W$12)</f>
        <v>0</v>
      </c>
      <c r="X146" s="66">
        <f xml:space="preserve"> W146 * (1 + X$12)</f>
        <v>0</v>
      </c>
      <c r="Y146" s="66">
        <f>SUM(W146:X146)</f>
        <v>0</v>
      </c>
      <c r="Z146" s="66">
        <f xml:space="preserve"> X146 * (1 + Z$12)</f>
        <v>0</v>
      </c>
      <c r="AA146" s="66">
        <f xml:space="preserve"> Z146 * (1 + AA$12)</f>
        <v>0</v>
      </c>
      <c r="AB146" s="66">
        <f>SUM(Z146:AA146)</f>
        <v>0</v>
      </c>
    </row>
    <row r="147" spans="2:28" hidden="1" outlineLevel="3" x14ac:dyDescent="0.2">
      <c r="B147" s="68" t="s">
        <v>75</v>
      </c>
      <c r="C147" s="35"/>
      <c r="E147" s="8" t="s">
        <v>19</v>
      </c>
      <c r="F147" s="70" t="s">
        <v>70</v>
      </c>
      <c r="J147" s="42">
        <v>0</v>
      </c>
      <c r="K147" s="66">
        <f t="shared" si="19"/>
        <v>0</v>
      </c>
      <c r="L147" s="66">
        <f t="shared" si="19"/>
        <v>0</v>
      </c>
      <c r="M147" s="66">
        <f t="shared" si="19"/>
        <v>0</v>
      </c>
      <c r="N147" s="66">
        <f xml:space="preserve"> SUM(J147:M147)</f>
        <v>0</v>
      </c>
      <c r="O147" s="66">
        <f xml:space="preserve"> M147 * (1 + O$12)</f>
        <v>0</v>
      </c>
      <c r="P147" s="66">
        <f t="shared" si="20"/>
        <v>0</v>
      </c>
      <c r="Q147" s="66">
        <f t="shared" si="20"/>
        <v>0</v>
      </c>
      <c r="R147" s="66">
        <f t="shared" si="20"/>
        <v>0</v>
      </c>
      <c r="S147" s="66">
        <f xml:space="preserve"> SUM(O147:R147)</f>
        <v>0</v>
      </c>
      <c r="T147" s="66">
        <f xml:space="preserve"> R147 * (1 + T$12)</f>
        <v>0</v>
      </c>
      <c r="U147" s="66">
        <f xml:space="preserve"> T147 * (1 + U$12)</f>
        <v>0</v>
      </c>
      <c r="V147" s="66">
        <f>SUM(T147:U147)</f>
        <v>0</v>
      </c>
      <c r="W147" s="66">
        <f xml:space="preserve"> U147 * (1 + W$12)</f>
        <v>0</v>
      </c>
      <c r="X147" s="66">
        <f xml:space="preserve"> W147 * (1 + X$12)</f>
        <v>0</v>
      </c>
      <c r="Y147" s="66">
        <f>SUM(W147:X147)</f>
        <v>0</v>
      </c>
      <c r="Z147" s="66">
        <f xml:space="preserve"> X147 * (1 + Z$12)</f>
        <v>0</v>
      </c>
      <c r="AA147" s="66">
        <f xml:space="preserve"> Z147 * (1 + AA$12)</f>
        <v>0</v>
      </c>
      <c r="AB147" s="66">
        <f>SUM(Z147:AA147)</f>
        <v>0</v>
      </c>
    </row>
    <row r="148" spans="2:28" hidden="1" outlineLevel="3" x14ac:dyDescent="0.2">
      <c r="B148" s="68" t="s">
        <v>76</v>
      </c>
      <c r="C148" s="35"/>
      <c r="E148" s="8" t="s">
        <v>19</v>
      </c>
      <c r="F148" s="70" t="s">
        <v>70</v>
      </c>
      <c r="J148" s="42">
        <v>0</v>
      </c>
      <c r="K148" s="66">
        <f t="shared" si="19"/>
        <v>0</v>
      </c>
      <c r="L148" s="66">
        <f t="shared" si="19"/>
        <v>0</v>
      </c>
      <c r="M148" s="66">
        <f t="shared" si="19"/>
        <v>0</v>
      </c>
      <c r="N148" s="66">
        <f xml:space="preserve"> SUM(J148:M148)</f>
        <v>0</v>
      </c>
      <c r="O148" s="66">
        <f xml:space="preserve"> M148 * (1 + O$12)</f>
        <v>0</v>
      </c>
      <c r="P148" s="66">
        <f t="shared" si="20"/>
        <v>0</v>
      </c>
      <c r="Q148" s="66">
        <f t="shared" si="20"/>
        <v>0</v>
      </c>
      <c r="R148" s="66">
        <f t="shared" si="20"/>
        <v>0</v>
      </c>
      <c r="S148" s="66">
        <f xml:space="preserve"> SUM(O148:R148)</f>
        <v>0</v>
      </c>
      <c r="T148" s="66">
        <f xml:space="preserve"> R148 * (1 + T$12)</f>
        <v>0</v>
      </c>
      <c r="U148" s="66">
        <f xml:space="preserve"> T148 * (1 + U$12)</f>
        <v>0</v>
      </c>
      <c r="V148" s="66">
        <f>SUM(T148:U148)</f>
        <v>0</v>
      </c>
      <c r="W148" s="66">
        <f xml:space="preserve"> U148 * (1 + W$12)</f>
        <v>0</v>
      </c>
      <c r="X148" s="66">
        <f xml:space="preserve"> W148 * (1 + X$12)</f>
        <v>0</v>
      </c>
      <c r="Y148" s="66">
        <f>SUM(W148:X148)</f>
        <v>0</v>
      </c>
      <c r="Z148" s="66">
        <f xml:space="preserve"> X148 * (1 + Z$12)</f>
        <v>0</v>
      </c>
      <c r="AA148" s="66">
        <f xml:space="preserve"> Z148 * (1 + AA$12)</f>
        <v>0</v>
      </c>
      <c r="AB148" s="66">
        <f>SUM(Z148:AA148)</f>
        <v>0</v>
      </c>
    </row>
    <row r="149" spans="2:28" hidden="1" outlineLevel="2" x14ac:dyDescent="0.25"/>
    <row r="150" spans="2:28" ht="15" hidden="1" outlineLevel="2" collapsed="1" x14ac:dyDescent="0.25">
      <c r="B150" s="49" t="s">
        <v>78</v>
      </c>
      <c r="E150" s="53" t="s">
        <v>19</v>
      </c>
      <c r="J150" s="58">
        <f xml:space="preserve"> SUM(J152, J153, J154, J155, J156)</f>
        <v>0</v>
      </c>
      <c r="K150" s="58">
        <f xml:space="preserve"> SUM(K152, K153, K154, K155, K156)</f>
        <v>0</v>
      </c>
      <c r="L150" s="58">
        <f xml:space="preserve"> SUM(L152, L153, L154, L155, L156)</f>
        <v>0</v>
      </c>
      <c r="M150" s="58">
        <f xml:space="preserve"> SUM(M152, M153, M154, M155, M156)</f>
        <v>0</v>
      </c>
      <c r="N150" s="58">
        <f t="shared" ref="N150:AA150" si="21" xml:space="preserve"> SUM(N152, N153, N154, N155, N156)</f>
        <v>0</v>
      </c>
      <c r="O150" s="58">
        <f t="shared" si="21"/>
        <v>0</v>
      </c>
      <c r="P150" s="58">
        <f t="shared" si="21"/>
        <v>0</v>
      </c>
      <c r="Q150" s="58">
        <f t="shared" si="21"/>
        <v>0</v>
      </c>
      <c r="R150" s="58">
        <f t="shared" si="21"/>
        <v>0</v>
      </c>
      <c r="S150" s="58">
        <f t="shared" si="21"/>
        <v>0</v>
      </c>
      <c r="T150" s="58">
        <f t="shared" si="21"/>
        <v>0</v>
      </c>
      <c r="U150" s="58">
        <f t="shared" si="21"/>
        <v>0</v>
      </c>
      <c r="V150" s="58">
        <f t="shared" si="21"/>
        <v>0</v>
      </c>
      <c r="W150" s="58">
        <f t="shared" si="21"/>
        <v>0</v>
      </c>
      <c r="X150" s="58">
        <f t="shared" si="21"/>
        <v>0</v>
      </c>
      <c r="Y150" s="58">
        <f t="shared" si="21"/>
        <v>0</v>
      </c>
      <c r="Z150" s="58">
        <f t="shared" si="21"/>
        <v>0</v>
      </c>
      <c r="AA150" s="58">
        <f t="shared" si="21"/>
        <v>0</v>
      </c>
      <c r="AB150" s="58">
        <f xml:space="preserve"> SUM(AB152, AB153, AB154, AB155, AB156)</f>
        <v>0</v>
      </c>
    </row>
    <row r="151" spans="2:28" hidden="1" outlineLevel="3" x14ac:dyDescent="0.25"/>
    <row r="152" spans="2:28" hidden="1" outlineLevel="3" x14ac:dyDescent="0.2">
      <c r="B152" s="68" t="s">
        <v>79</v>
      </c>
      <c r="C152" s="35"/>
      <c r="E152" s="8" t="s">
        <v>19</v>
      </c>
      <c r="F152" s="70" t="s">
        <v>84</v>
      </c>
      <c r="J152" s="42">
        <v>0</v>
      </c>
      <c r="K152" s="66">
        <f t="shared" ref="K152:M156" si="22" xml:space="preserve"> J152 * (1 + K$11)</f>
        <v>0</v>
      </c>
      <c r="L152" s="66">
        <f t="shared" si="22"/>
        <v>0</v>
      </c>
      <c r="M152" s="66">
        <f t="shared" si="22"/>
        <v>0</v>
      </c>
      <c r="N152" s="66">
        <f xml:space="preserve"> SUM(J152:M152)</f>
        <v>0</v>
      </c>
      <c r="O152" s="66">
        <f xml:space="preserve"> M152 * (1 + O$11)</f>
        <v>0</v>
      </c>
      <c r="P152" s="66">
        <f t="shared" ref="P152:R156" si="23" xml:space="preserve"> O152 * (1 + P$11)</f>
        <v>0</v>
      </c>
      <c r="Q152" s="66">
        <f t="shared" si="23"/>
        <v>0</v>
      </c>
      <c r="R152" s="66">
        <f t="shared" si="23"/>
        <v>0</v>
      </c>
      <c r="S152" s="66">
        <f xml:space="preserve"> SUM(O152:R152)</f>
        <v>0</v>
      </c>
      <c r="T152" s="66">
        <f xml:space="preserve"> R152 * (1 + T$11)</f>
        <v>0</v>
      </c>
      <c r="U152" s="66">
        <f xml:space="preserve"> T152 * (1 + U$11)</f>
        <v>0</v>
      </c>
      <c r="V152" s="66">
        <f>SUM(T152:U152)</f>
        <v>0</v>
      </c>
      <c r="W152" s="66">
        <f xml:space="preserve"> U152 * (1 + W$11)</f>
        <v>0</v>
      </c>
      <c r="X152" s="66">
        <f xml:space="preserve"> W152 * (1 + X$11)</f>
        <v>0</v>
      </c>
      <c r="Y152" s="66">
        <f>SUM(W152:X152)</f>
        <v>0</v>
      </c>
      <c r="Z152" s="66">
        <f xml:space="preserve"> X152 * (1 + Z$11)</f>
        <v>0</v>
      </c>
      <c r="AA152" s="66">
        <f xml:space="preserve"> Z152 * (1 + AA$11)</f>
        <v>0</v>
      </c>
      <c r="AB152" s="66">
        <f>SUM(Z152:AA152)</f>
        <v>0</v>
      </c>
    </row>
    <row r="153" spans="2:28" hidden="1" outlineLevel="3" x14ac:dyDescent="0.2">
      <c r="B153" s="68" t="s">
        <v>80</v>
      </c>
      <c r="C153" s="35"/>
      <c r="E153" s="8" t="s">
        <v>19</v>
      </c>
      <c r="F153" s="70" t="s">
        <v>84</v>
      </c>
      <c r="J153" s="42">
        <v>0</v>
      </c>
      <c r="K153" s="66">
        <f t="shared" si="22"/>
        <v>0</v>
      </c>
      <c r="L153" s="66">
        <f t="shared" si="22"/>
        <v>0</v>
      </c>
      <c r="M153" s="66">
        <f t="shared" si="22"/>
        <v>0</v>
      </c>
      <c r="N153" s="66">
        <f xml:space="preserve"> SUM(J153:M153)</f>
        <v>0</v>
      </c>
      <c r="O153" s="66">
        <f xml:space="preserve"> M153 * (1 + O$11)</f>
        <v>0</v>
      </c>
      <c r="P153" s="66">
        <f t="shared" si="23"/>
        <v>0</v>
      </c>
      <c r="Q153" s="66">
        <f t="shared" si="23"/>
        <v>0</v>
      </c>
      <c r="R153" s="66">
        <f t="shared" si="23"/>
        <v>0</v>
      </c>
      <c r="S153" s="66">
        <f xml:space="preserve"> SUM(O153:R153)</f>
        <v>0</v>
      </c>
      <c r="T153" s="66">
        <f xml:space="preserve"> R153 * (1 + T$11)</f>
        <v>0</v>
      </c>
      <c r="U153" s="66">
        <f xml:space="preserve"> T153 * (1 + U$11)</f>
        <v>0</v>
      </c>
      <c r="V153" s="66">
        <f>SUM(T153:U153)</f>
        <v>0</v>
      </c>
      <c r="W153" s="66">
        <f xml:space="preserve"> U153 * (1 + W$11)</f>
        <v>0</v>
      </c>
      <c r="X153" s="66">
        <f xml:space="preserve"> W153 * (1 + X$11)</f>
        <v>0</v>
      </c>
      <c r="Y153" s="66">
        <f>SUM(W153:X153)</f>
        <v>0</v>
      </c>
      <c r="Z153" s="66">
        <f xml:space="preserve"> X153 * (1 + Z$11)</f>
        <v>0</v>
      </c>
      <c r="AA153" s="66">
        <f xml:space="preserve"> Z153 * (1 + AA$11)</f>
        <v>0</v>
      </c>
      <c r="AB153" s="66">
        <f>SUM(Z153:AA153)</f>
        <v>0</v>
      </c>
    </row>
    <row r="154" spans="2:28" hidden="1" outlineLevel="3" x14ac:dyDescent="0.2">
      <c r="B154" s="68" t="s">
        <v>81</v>
      </c>
      <c r="C154" s="35"/>
      <c r="E154" s="8" t="s">
        <v>19</v>
      </c>
      <c r="F154" s="70" t="s">
        <v>84</v>
      </c>
      <c r="J154" s="42">
        <v>0</v>
      </c>
      <c r="K154" s="66">
        <f t="shared" si="22"/>
        <v>0</v>
      </c>
      <c r="L154" s="66">
        <f t="shared" si="22"/>
        <v>0</v>
      </c>
      <c r="M154" s="66">
        <f t="shared" si="22"/>
        <v>0</v>
      </c>
      <c r="N154" s="66">
        <f xml:space="preserve"> SUM(J154:M154)</f>
        <v>0</v>
      </c>
      <c r="O154" s="66">
        <f xml:space="preserve"> M154 * (1 + O$11)</f>
        <v>0</v>
      </c>
      <c r="P154" s="66">
        <f t="shared" si="23"/>
        <v>0</v>
      </c>
      <c r="Q154" s="66">
        <f t="shared" si="23"/>
        <v>0</v>
      </c>
      <c r="R154" s="66">
        <f t="shared" si="23"/>
        <v>0</v>
      </c>
      <c r="S154" s="66">
        <f xml:space="preserve"> SUM(O154:R154)</f>
        <v>0</v>
      </c>
      <c r="T154" s="66">
        <f xml:space="preserve"> R154 * (1 + T$11)</f>
        <v>0</v>
      </c>
      <c r="U154" s="66">
        <f xml:space="preserve"> T154 * (1 + U$11)</f>
        <v>0</v>
      </c>
      <c r="V154" s="66">
        <f>SUM(T154:U154)</f>
        <v>0</v>
      </c>
      <c r="W154" s="66">
        <f xml:space="preserve"> U154 * (1 + W$11)</f>
        <v>0</v>
      </c>
      <c r="X154" s="66">
        <f xml:space="preserve"> W154 * (1 + X$11)</f>
        <v>0</v>
      </c>
      <c r="Y154" s="66">
        <f>SUM(W154:X154)</f>
        <v>0</v>
      </c>
      <c r="Z154" s="66">
        <f xml:space="preserve"> X154 * (1 + Z$11)</f>
        <v>0</v>
      </c>
      <c r="AA154" s="66">
        <f xml:space="preserve"> Z154 * (1 + AA$11)</f>
        <v>0</v>
      </c>
      <c r="AB154" s="66">
        <f>SUM(Z154:AA154)</f>
        <v>0</v>
      </c>
    </row>
    <row r="155" spans="2:28" hidden="1" outlineLevel="3" x14ac:dyDescent="0.2">
      <c r="B155" s="68" t="s">
        <v>82</v>
      </c>
      <c r="C155" s="35"/>
      <c r="E155" s="8" t="s">
        <v>19</v>
      </c>
      <c r="F155" s="70" t="s">
        <v>84</v>
      </c>
      <c r="J155" s="42">
        <v>0</v>
      </c>
      <c r="K155" s="66">
        <f t="shared" si="22"/>
        <v>0</v>
      </c>
      <c r="L155" s="66">
        <f t="shared" si="22"/>
        <v>0</v>
      </c>
      <c r="M155" s="66">
        <f t="shared" si="22"/>
        <v>0</v>
      </c>
      <c r="N155" s="66">
        <f xml:space="preserve"> SUM(J155:M155)</f>
        <v>0</v>
      </c>
      <c r="O155" s="66">
        <f xml:space="preserve"> M155 * (1 + O$11)</f>
        <v>0</v>
      </c>
      <c r="P155" s="66">
        <f t="shared" si="23"/>
        <v>0</v>
      </c>
      <c r="Q155" s="66">
        <f t="shared" si="23"/>
        <v>0</v>
      </c>
      <c r="R155" s="66">
        <f t="shared" si="23"/>
        <v>0</v>
      </c>
      <c r="S155" s="66">
        <f xml:space="preserve"> SUM(O155:R155)</f>
        <v>0</v>
      </c>
      <c r="T155" s="66">
        <f xml:space="preserve"> R155 * (1 + T$11)</f>
        <v>0</v>
      </c>
      <c r="U155" s="66">
        <f xml:space="preserve"> T155 * (1 + U$11)</f>
        <v>0</v>
      </c>
      <c r="V155" s="66">
        <f>SUM(T155:U155)</f>
        <v>0</v>
      </c>
      <c r="W155" s="66">
        <f xml:space="preserve"> U155 * (1 + W$11)</f>
        <v>0</v>
      </c>
      <c r="X155" s="66">
        <f xml:space="preserve"> W155 * (1 + X$11)</f>
        <v>0</v>
      </c>
      <c r="Y155" s="66">
        <f>SUM(W155:X155)</f>
        <v>0</v>
      </c>
      <c r="Z155" s="66">
        <f xml:space="preserve"> X155 * (1 + Z$11)</f>
        <v>0</v>
      </c>
      <c r="AA155" s="66">
        <f xml:space="preserve"> Z155 * (1 + AA$11)</f>
        <v>0</v>
      </c>
      <c r="AB155" s="66">
        <f>SUM(Z155:AA155)</f>
        <v>0</v>
      </c>
    </row>
    <row r="156" spans="2:28" hidden="1" outlineLevel="3" x14ac:dyDescent="0.2">
      <c r="B156" s="68" t="s">
        <v>83</v>
      </c>
      <c r="C156" s="35"/>
      <c r="E156" s="8" t="s">
        <v>19</v>
      </c>
      <c r="F156" s="70" t="s">
        <v>84</v>
      </c>
      <c r="J156" s="42">
        <v>0</v>
      </c>
      <c r="K156" s="66">
        <f t="shared" si="22"/>
        <v>0</v>
      </c>
      <c r="L156" s="66">
        <f t="shared" si="22"/>
        <v>0</v>
      </c>
      <c r="M156" s="66">
        <f t="shared" si="22"/>
        <v>0</v>
      </c>
      <c r="N156" s="66">
        <f xml:space="preserve"> SUM(J156:M156)</f>
        <v>0</v>
      </c>
      <c r="O156" s="66">
        <f xml:space="preserve"> M156 * (1 + O$11)</f>
        <v>0</v>
      </c>
      <c r="P156" s="66">
        <f t="shared" si="23"/>
        <v>0</v>
      </c>
      <c r="Q156" s="66">
        <f t="shared" si="23"/>
        <v>0</v>
      </c>
      <c r="R156" s="66">
        <f t="shared" si="23"/>
        <v>0</v>
      </c>
      <c r="S156" s="66">
        <f xml:space="preserve"> SUM(O156:R156)</f>
        <v>0</v>
      </c>
      <c r="T156" s="66">
        <f xml:space="preserve"> R156 * (1 + T$11)</f>
        <v>0</v>
      </c>
      <c r="U156" s="66">
        <f xml:space="preserve"> T156 * (1 + U$11)</f>
        <v>0</v>
      </c>
      <c r="V156" s="66">
        <f>SUM(T156:U156)</f>
        <v>0</v>
      </c>
      <c r="W156" s="66">
        <f xml:space="preserve"> U156 * (1 + W$11)</f>
        <v>0</v>
      </c>
      <c r="X156" s="66">
        <f xml:space="preserve"> W156 * (1 + X$11)</f>
        <v>0</v>
      </c>
      <c r="Y156" s="66">
        <f>SUM(W156:X156)</f>
        <v>0</v>
      </c>
      <c r="Z156" s="66">
        <f xml:space="preserve"> X156 * (1 + Z$11)</f>
        <v>0</v>
      </c>
      <c r="AA156" s="66">
        <f xml:space="preserve"> Z156 * (1 + AA$11)</f>
        <v>0</v>
      </c>
      <c r="AB156" s="66">
        <f>SUM(Z156:AA156)</f>
        <v>0</v>
      </c>
    </row>
    <row r="157" spans="2:28" hidden="1" outlineLevel="2" x14ac:dyDescent="0.25"/>
    <row r="158" spans="2:28" ht="15" hidden="1" outlineLevel="2" x14ac:dyDescent="0.25">
      <c r="B158" s="49" t="s">
        <v>85</v>
      </c>
      <c r="E158" s="53" t="s">
        <v>19</v>
      </c>
      <c r="J158" s="58">
        <f xml:space="preserve"> SUM(J160, J161, J162, J163, J164)</f>
        <v>0</v>
      </c>
      <c r="K158" s="58">
        <f xml:space="preserve"> SUM(K160, K161, K162, K163, K164)</f>
        <v>0</v>
      </c>
      <c r="L158" s="58">
        <f xml:space="preserve"> SUM(L160, L161, L162, L163, L164)</f>
        <v>0</v>
      </c>
      <c r="M158" s="58">
        <f xml:space="preserve"> SUM(M160, M161, M162, M163, M164)</f>
        <v>0</v>
      </c>
      <c r="N158" s="58">
        <f xml:space="preserve"> SUM(N160, N161, N162, N163, N164)</f>
        <v>0</v>
      </c>
      <c r="O158" s="58">
        <f t="shared" ref="O158:AA158" si="24" xml:space="preserve"> SUM(O160, O161, O162, O163, O164)</f>
        <v>0</v>
      </c>
      <c r="P158" s="58">
        <f t="shared" si="24"/>
        <v>0</v>
      </c>
      <c r="Q158" s="58">
        <f t="shared" si="24"/>
        <v>0</v>
      </c>
      <c r="R158" s="58">
        <f t="shared" si="24"/>
        <v>0</v>
      </c>
      <c r="S158" s="58">
        <f t="shared" si="24"/>
        <v>0</v>
      </c>
      <c r="T158" s="58">
        <f t="shared" si="24"/>
        <v>0</v>
      </c>
      <c r="U158" s="58">
        <f t="shared" si="24"/>
        <v>0</v>
      </c>
      <c r="V158" s="58">
        <f t="shared" si="24"/>
        <v>0</v>
      </c>
      <c r="W158" s="58">
        <f t="shared" si="24"/>
        <v>0</v>
      </c>
      <c r="X158" s="58">
        <f t="shared" si="24"/>
        <v>0</v>
      </c>
      <c r="Y158" s="58">
        <f t="shared" si="24"/>
        <v>0</v>
      </c>
      <c r="Z158" s="58">
        <f t="shared" si="24"/>
        <v>0</v>
      </c>
      <c r="AA158" s="58">
        <f t="shared" si="24"/>
        <v>0</v>
      </c>
      <c r="AB158" s="58">
        <f xml:space="preserve"> SUM(AB160, AB161, AB162, AB163, AB164)</f>
        <v>0</v>
      </c>
    </row>
    <row r="159" spans="2:28" hidden="1" outlineLevel="3" x14ac:dyDescent="0.25"/>
    <row r="160" spans="2:28" hidden="1" outlineLevel="3" x14ac:dyDescent="0.2">
      <c r="B160" s="68" t="s">
        <v>86</v>
      </c>
      <c r="C160" s="35"/>
      <c r="E160" s="8" t="s">
        <v>19</v>
      </c>
      <c r="F160" s="70" t="s">
        <v>91</v>
      </c>
      <c r="J160" s="42">
        <v>0</v>
      </c>
      <c r="K160" s="42">
        <v>0</v>
      </c>
      <c r="L160" s="42">
        <v>0</v>
      </c>
      <c r="M160" s="42">
        <v>0</v>
      </c>
      <c r="N160" s="66">
        <f xml:space="preserve"> SUM(J160:M160)</f>
        <v>0</v>
      </c>
      <c r="O160" s="42">
        <v>0</v>
      </c>
      <c r="P160" s="42">
        <v>0</v>
      </c>
      <c r="Q160" s="42">
        <v>0</v>
      </c>
      <c r="R160" s="42">
        <v>0</v>
      </c>
      <c r="S160" s="66">
        <f xml:space="preserve"> SUM(O160:R160)</f>
        <v>0</v>
      </c>
      <c r="T160" s="42">
        <v>0</v>
      </c>
      <c r="U160" s="42">
        <v>0</v>
      </c>
      <c r="V160" s="66">
        <f xml:space="preserve"> SUM(T160:U160)</f>
        <v>0</v>
      </c>
      <c r="W160" s="42">
        <v>0</v>
      </c>
      <c r="X160" s="42">
        <v>0</v>
      </c>
      <c r="Y160" s="66">
        <f xml:space="preserve"> SUM(W160:X160)</f>
        <v>0</v>
      </c>
      <c r="Z160" s="42">
        <v>0</v>
      </c>
      <c r="AA160" s="42">
        <v>0</v>
      </c>
      <c r="AB160" s="66">
        <f xml:space="preserve"> SUM(Z160:AA160)</f>
        <v>0</v>
      </c>
    </row>
    <row r="161" spans="2:28" hidden="1" outlineLevel="3" x14ac:dyDescent="0.2">
      <c r="B161" s="68" t="s">
        <v>87</v>
      </c>
      <c r="C161" s="35"/>
      <c r="E161" s="8" t="s">
        <v>19</v>
      </c>
      <c r="F161" s="70" t="s">
        <v>91</v>
      </c>
      <c r="J161" s="42">
        <v>0</v>
      </c>
      <c r="K161" s="42">
        <v>0</v>
      </c>
      <c r="L161" s="42">
        <v>0</v>
      </c>
      <c r="M161" s="42">
        <v>0</v>
      </c>
      <c r="N161" s="66">
        <f xml:space="preserve"> SUM(J161:M161)</f>
        <v>0</v>
      </c>
      <c r="O161" s="42">
        <v>0</v>
      </c>
      <c r="P161" s="42">
        <v>0</v>
      </c>
      <c r="Q161" s="42">
        <v>0</v>
      </c>
      <c r="R161" s="42">
        <v>0</v>
      </c>
      <c r="S161" s="66">
        <f xml:space="preserve"> SUM(O161:R161)</f>
        <v>0</v>
      </c>
      <c r="T161" s="42">
        <v>0</v>
      </c>
      <c r="U161" s="42">
        <v>0</v>
      </c>
      <c r="V161" s="66">
        <f xml:space="preserve"> SUM(T161:U161)</f>
        <v>0</v>
      </c>
      <c r="W161" s="42">
        <v>0</v>
      </c>
      <c r="X161" s="42">
        <v>0</v>
      </c>
      <c r="Y161" s="66">
        <f xml:space="preserve"> SUM(W161:X161)</f>
        <v>0</v>
      </c>
      <c r="Z161" s="42">
        <v>0</v>
      </c>
      <c r="AA161" s="42">
        <v>0</v>
      </c>
      <c r="AB161" s="66">
        <f xml:space="preserve"> SUM(Z161:AA161)</f>
        <v>0</v>
      </c>
    </row>
    <row r="162" spans="2:28" hidden="1" outlineLevel="3" x14ac:dyDescent="0.2">
      <c r="B162" s="68" t="s">
        <v>88</v>
      </c>
      <c r="C162" s="35"/>
      <c r="E162" s="8" t="s">
        <v>19</v>
      </c>
      <c r="F162" s="70" t="s">
        <v>91</v>
      </c>
      <c r="J162" s="42">
        <v>0</v>
      </c>
      <c r="K162" s="42">
        <v>0</v>
      </c>
      <c r="L162" s="42">
        <v>0</v>
      </c>
      <c r="M162" s="42">
        <v>0</v>
      </c>
      <c r="N162" s="66">
        <f xml:space="preserve"> SUM(J162:M162)</f>
        <v>0</v>
      </c>
      <c r="O162" s="42">
        <v>0</v>
      </c>
      <c r="P162" s="42">
        <v>0</v>
      </c>
      <c r="Q162" s="42">
        <v>0</v>
      </c>
      <c r="R162" s="42">
        <v>0</v>
      </c>
      <c r="S162" s="66">
        <f xml:space="preserve"> SUM(O162:R162)</f>
        <v>0</v>
      </c>
      <c r="T162" s="42">
        <v>0</v>
      </c>
      <c r="U162" s="42">
        <v>0</v>
      </c>
      <c r="V162" s="66">
        <f xml:space="preserve"> SUM(T162:U162)</f>
        <v>0</v>
      </c>
      <c r="W162" s="42">
        <v>0</v>
      </c>
      <c r="X162" s="42">
        <v>0</v>
      </c>
      <c r="Y162" s="66">
        <f xml:space="preserve"> SUM(W162:X162)</f>
        <v>0</v>
      </c>
      <c r="Z162" s="42">
        <v>0</v>
      </c>
      <c r="AA162" s="42">
        <v>0</v>
      </c>
      <c r="AB162" s="66">
        <f xml:space="preserve"> SUM(Z162:AA162)</f>
        <v>0</v>
      </c>
    </row>
    <row r="163" spans="2:28" hidden="1" outlineLevel="3" x14ac:dyDescent="0.2">
      <c r="B163" s="68" t="s">
        <v>89</v>
      </c>
      <c r="C163" s="35"/>
      <c r="E163" s="8" t="s">
        <v>19</v>
      </c>
      <c r="F163" s="70" t="s">
        <v>91</v>
      </c>
      <c r="J163" s="42">
        <v>0</v>
      </c>
      <c r="K163" s="42">
        <v>0</v>
      </c>
      <c r="L163" s="42">
        <v>0</v>
      </c>
      <c r="M163" s="42">
        <v>0</v>
      </c>
      <c r="N163" s="66">
        <f xml:space="preserve"> SUM(J163:M163)</f>
        <v>0</v>
      </c>
      <c r="O163" s="42">
        <v>0</v>
      </c>
      <c r="P163" s="42">
        <v>0</v>
      </c>
      <c r="Q163" s="42">
        <v>0</v>
      </c>
      <c r="R163" s="42">
        <v>0</v>
      </c>
      <c r="S163" s="66">
        <f xml:space="preserve"> SUM(O163:R163)</f>
        <v>0</v>
      </c>
      <c r="T163" s="42">
        <v>0</v>
      </c>
      <c r="U163" s="42">
        <v>0</v>
      </c>
      <c r="V163" s="66">
        <f xml:space="preserve"> SUM(T163:U163)</f>
        <v>0</v>
      </c>
      <c r="W163" s="42">
        <v>0</v>
      </c>
      <c r="X163" s="42">
        <v>0</v>
      </c>
      <c r="Y163" s="66">
        <f xml:space="preserve"> SUM(W163:X163)</f>
        <v>0</v>
      </c>
      <c r="Z163" s="42">
        <v>0</v>
      </c>
      <c r="AA163" s="42">
        <v>0</v>
      </c>
      <c r="AB163" s="66">
        <f xml:space="preserve"> SUM(Z163:AA163)</f>
        <v>0</v>
      </c>
    </row>
    <row r="164" spans="2:28" hidden="1" outlineLevel="3" x14ac:dyDescent="0.2">
      <c r="B164" s="68" t="s">
        <v>90</v>
      </c>
      <c r="C164" s="35"/>
      <c r="E164" s="8" t="s">
        <v>19</v>
      </c>
      <c r="F164" s="70" t="s">
        <v>91</v>
      </c>
      <c r="J164" s="42">
        <v>0</v>
      </c>
      <c r="K164" s="42">
        <v>0</v>
      </c>
      <c r="L164" s="42">
        <v>0</v>
      </c>
      <c r="M164" s="42">
        <v>0</v>
      </c>
      <c r="N164" s="66">
        <f xml:space="preserve"> SUM(J164:M164)</f>
        <v>0</v>
      </c>
      <c r="O164" s="42">
        <v>0</v>
      </c>
      <c r="P164" s="42">
        <v>0</v>
      </c>
      <c r="Q164" s="42">
        <v>0</v>
      </c>
      <c r="R164" s="42">
        <v>0</v>
      </c>
      <c r="S164" s="66">
        <f xml:space="preserve"> SUM(O164:R164)</f>
        <v>0</v>
      </c>
      <c r="T164" s="42">
        <v>0</v>
      </c>
      <c r="U164" s="42">
        <v>0</v>
      </c>
      <c r="V164" s="66">
        <f xml:space="preserve"> SUM(T164:U164)</f>
        <v>0</v>
      </c>
      <c r="W164" s="42">
        <v>0</v>
      </c>
      <c r="X164" s="42">
        <v>0</v>
      </c>
      <c r="Y164" s="66">
        <f xml:space="preserve"> SUM(W164:X164)</f>
        <v>0</v>
      </c>
      <c r="Z164" s="42">
        <v>0</v>
      </c>
      <c r="AA164" s="42">
        <v>0</v>
      </c>
      <c r="AB164" s="66">
        <f xml:space="preserve"> SUM(Z164:AA164)</f>
        <v>0</v>
      </c>
    </row>
    <row r="165" spans="2:28" hidden="1" outlineLevel="1" x14ac:dyDescent="0.25"/>
    <row r="166" spans="2:28" ht="15" hidden="1" outlineLevel="1" collapsed="1" x14ac:dyDescent="0.25">
      <c r="B166" s="87" t="s">
        <v>93</v>
      </c>
      <c r="C166" s="81"/>
      <c r="D166" s="81"/>
      <c r="E166" s="82"/>
      <c r="F166" s="83"/>
      <c r="G166" s="83"/>
      <c r="H166" s="83"/>
      <c r="I166" s="81"/>
      <c r="J166" s="82"/>
      <c r="K166" s="82"/>
      <c r="L166" s="82"/>
      <c r="M166" s="82"/>
      <c r="N166" s="82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2:28" hidden="1" outlineLevel="2" x14ac:dyDescent="0.25"/>
    <row r="168" spans="2:28" ht="15" hidden="1" outlineLevel="2" collapsed="1" x14ac:dyDescent="0.25">
      <c r="B168" s="88" t="s">
        <v>137</v>
      </c>
      <c r="C168" s="84"/>
      <c r="D168" s="84"/>
      <c r="E168" s="85"/>
      <c r="F168" s="86"/>
      <c r="G168" s="86"/>
      <c r="H168" s="86"/>
      <c r="I168" s="84"/>
      <c r="J168" s="85"/>
      <c r="K168" s="85"/>
      <c r="L168" s="85"/>
      <c r="M168" s="85"/>
      <c r="N168" s="85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</row>
    <row r="169" spans="2:28" hidden="1" outlineLevel="3" x14ac:dyDescent="0.25"/>
    <row r="170" spans="2:28" ht="15" hidden="1" outlineLevel="3" x14ac:dyDescent="0.25">
      <c r="B170" s="89" t="s">
        <v>95</v>
      </c>
    </row>
    <row r="171" spans="2:28" hidden="1" outlineLevel="4" x14ac:dyDescent="0.2">
      <c r="B171" s="75" t="s">
        <v>96</v>
      </c>
      <c r="E171" s="8" t="s">
        <v>19</v>
      </c>
      <c r="G171" s="42">
        <v>0</v>
      </c>
    </row>
    <row r="172" spans="2:28" hidden="1" outlineLevel="4" x14ac:dyDescent="0.2">
      <c r="B172" s="75" t="s">
        <v>97</v>
      </c>
      <c r="E172" s="8" t="s">
        <v>99</v>
      </c>
      <c r="G172" s="42">
        <v>0</v>
      </c>
    </row>
    <row r="173" spans="2:28" hidden="1" outlineLevel="4" x14ac:dyDescent="0.2">
      <c r="B173" s="77" t="s">
        <v>98</v>
      </c>
      <c r="E173" s="52" t="s">
        <v>9</v>
      </c>
      <c r="F173" s="70" t="s">
        <v>100</v>
      </c>
      <c r="J173" s="72">
        <v>0</v>
      </c>
      <c r="K173" s="72">
        <v>0</v>
      </c>
      <c r="L173" s="72">
        <v>0</v>
      </c>
      <c r="M173" s="72">
        <v>0</v>
      </c>
      <c r="N173" s="32">
        <f xml:space="preserve"> SUM(J173:M173)</f>
        <v>0</v>
      </c>
      <c r="O173" s="72">
        <v>0</v>
      </c>
      <c r="P173" s="72">
        <v>0</v>
      </c>
      <c r="Q173" s="72">
        <v>0</v>
      </c>
      <c r="R173" s="72">
        <v>0</v>
      </c>
      <c r="S173" s="32">
        <f xml:space="preserve"> SUM(O173:R173)</f>
        <v>0</v>
      </c>
      <c r="T173" s="72">
        <v>0</v>
      </c>
      <c r="U173" s="72">
        <v>0</v>
      </c>
      <c r="V173" s="32">
        <f xml:space="preserve"> SUM(T173:U173)</f>
        <v>0</v>
      </c>
      <c r="W173" s="72">
        <v>0</v>
      </c>
      <c r="X173" s="72">
        <v>0</v>
      </c>
      <c r="Y173" s="32">
        <f xml:space="preserve"> SUM(W173:X173)</f>
        <v>0</v>
      </c>
      <c r="Z173" s="72">
        <v>0</v>
      </c>
      <c r="AA173" s="72">
        <v>0</v>
      </c>
      <c r="AB173" s="32">
        <f xml:space="preserve"> SUM(Z173:AA173)</f>
        <v>0</v>
      </c>
    </row>
    <row r="174" spans="2:28" hidden="1" outlineLevel="3" x14ac:dyDescent="0.25"/>
    <row r="175" spans="2:28" ht="15" hidden="1" outlineLevel="3" collapsed="1" x14ac:dyDescent="0.25">
      <c r="B175" s="89" t="s">
        <v>101</v>
      </c>
    </row>
    <row r="176" spans="2:28" hidden="1" outlineLevel="4" x14ac:dyDescent="0.2">
      <c r="B176" s="75" t="s">
        <v>96</v>
      </c>
      <c r="E176" s="8" t="s">
        <v>19</v>
      </c>
      <c r="G176" s="42">
        <v>0</v>
      </c>
    </row>
    <row r="177" spans="2:28" hidden="1" outlineLevel="4" x14ac:dyDescent="0.2">
      <c r="B177" s="75" t="s">
        <v>97</v>
      </c>
      <c r="E177" s="8" t="s">
        <v>99</v>
      </c>
      <c r="G177" s="42">
        <v>0</v>
      </c>
    </row>
    <row r="178" spans="2:28" hidden="1" outlineLevel="4" x14ac:dyDescent="0.2">
      <c r="B178" s="77" t="s">
        <v>98</v>
      </c>
      <c r="E178" s="52" t="s">
        <v>9</v>
      </c>
      <c r="F178" s="70" t="s">
        <v>100</v>
      </c>
      <c r="J178" s="72">
        <v>0</v>
      </c>
      <c r="K178" s="72">
        <v>0</v>
      </c>
      <c r="L178" s="72">
        <v>0</v>
      </c>
      <c r="M178" s="72">
        <v>0</v>
      </c>
      <c r="N178" s="32">
        <f xml:space="preserve"> SUM(J178:M178)</f>
        <v>0</v>
      </c>
      <c r="O178" s="72">
        <v>0</v>
      </c>
      <c r="P178" s="72">
        <v>0</v>
      </c>
      <c r="Q178" s="72">
        <v>0</v>
      </c>
      <c r="R178" s="72">
        <v>0</v>
      </c>
      <c r="S178" s="32">
        <f xml:space="preserve"> SUM(O178:R178)</f>
        <v>0</v>
      </c>
      <c r="T178" s="72">
        <v>0</v>
      </c>
      <c r="U178" s="72">
        <v>0</v>
      </c>
      <c r="V178" s="32">
        <f xml:space="preserve"> SUM(T178:U178)</f>
        <v>0</v>
      </c>
      <c r="W178" s="72">
        <v>0</v>
      </c>
      <c r="X178" s="72">
        <v>0</v>
      </c>
      <c r="Y178" s="32">
        <f xml:space="preserve"> SUM(W178:X178)</f>
        <v>0</v>
      </c>
      <c r="Z178" s="72">
        <v>0</v>
      </c>
      <c r="AA178" s="72">
        <v>0</v>
      </c>
      <c r="AB178" s="32">
        <f xml:space="preserve"> SUM(Z178:AA178)</f>
        <v>0</v>
      </c>
    </row>
    <row r="179" spans="2:28" hidden="1" outlineLevel="3" x14ac:dyDescent="0.25"/>
    <row r="180" spans="2:28" ht="15" hidden="1" outlineLevel="3" collapsed="1" x14ac:dyDescent="0.25">
      <c r="B180" s="89" t="s">
        <v>102</v>
      </c>
    </row>
    <row r="181" spans="2:28" hidden="1" outlineLevel="4" x14ac:dyDescent="0.2">
      <c r="B181" s="75" t="s">
        <v>96</v>
      </c>
      <c r="E181" s="8" t="s">
        <v>19</v>
      </c>
      <c r="G181" s="42">
        <v>0</v>
      </c>
    </row>
    <row r="182" spans="2:28" hidden="1" outlineLevel="4" x14ac:dyDescent="0.2">
      <c r="B182" s="75" t="s">
        <v>97</v>
      </c>
      <c r="E182" s="8" t="s">
        <v>99</v>
      </c>
      <c r="G182" s="42">
        <v>0</v>
      </c>
    </row>
    <row r="183" spans="2:28" hidden="1" outlineLevel="4" x14ac:dyDescent="0.2">
      <c r="B183" s="77" t="s">
        <v>98</v>
      </c>
      <c r="E183" s="52" t="s">
        <v>9</v>
      </c>
      <c r="F183" s="70" t="s">
        <v>100</v>
      </c>
      <c r="J183" s="72">
        <v>0</v>
      </c>
      <c r="K183" s="72">
        <v>0</v>
      </c>
      <c r="L183" s="72">
        <v>0</v>
      </c>
      <c r="M183" s="72">
        <v>0</v>
      </c>
      <c r="N183" s="32">
        <f xml:space="preserve"> SUM(J183:M183)</f>
        <v>0</v>
      </c>
      <c r="O183" s="72">
        <v>0</v>
      </c>
      <c r="P183" s="72">
        <v>0</v>
      </c>
      <c r="Q183" s="72">
        <v>0</v>
      </c>
      <c r="R183" s="72">
        <v>0</v>
      </c>
      <c r="S183" s="32">
        <f xml:space="preserve"> SUM(O183:R183)</f>
        <v>0</v>
      </c>
      <c r="T183" s="72">
        <v>0</v>
      </c>
      <c r="U183" s="72">
        <v>0</v>
      </c>
      <c r="V183" s="32">
        <f xml:space="preserve"> SUM(T183:U183)</f>
        <v>0</v>
      </c>
      <c r="W183" s="72">
        <v>0</v>
      </c>
      <c r="X183" s="72">
        <v>0</v>
      </c>
      <c r="Y183" s="32">
        <f xml:space="preserve"> SUM(W183:X183)</f>
        <v>0</v>
      </c>
      <c r="Z183" s="72">
        <v>0</v>
      </c>
      <c r="AA183" s="72">
        <v>0</v>
      </c>
      <c r="AB183" s="32">
        <f xml:space="preserve"> SUM(Z183:AA183)</f>
        <v>0</v>
      </c>
    </row>
    <row r="184" spans="2:28" hidden="1" outlineLevel="3" x14ac:dyDescent="0.25"/>
    <row r="185" spans="2:28" ht="15" hidden="1" outlineLevel="3" collapsed="1" x14ac:dyDescent="0.25">
      <c r="B185" s="89" t="s">
        <v>103</v>
      </c>
    </row>
    <row r="186" spans="2:28" hidden="1" outlineLevel="4" x14ac:dyDescent="0.2">
      <c r="B186" s="75" t="s">
        <v>96</v>
      </c>
      <c r="E186" s="8" t="s">
        <v>19</v>
      </c>
      <c r="G186" s="42">
        <v>0</v>
      </c>
    </row>
    <row r="187" spans="2:28" hidden="1" outlineLevel="4" x14ac:dyDescent="0.2">
      <c r="B187" s="75" t="s">
        <v>97</v>
      </c>
      <c r="E187" s="8" t="s">
        <v>99</v>
      </c>
      <c r="G187" s="42">
        <v>0</v>
      </c>
    </row>
    <row r="188" spans="2:28" hidden="1" outlineLevel="4" x14ac:dyDescent="0.2">
      <c r="B188" s="77" t="s">
        <v>98</v>
      </c>
      <c r="E188" s="52" t="s">
        <v>9</v>
      </c>
      <c r="F188" s="70" t="s">
        <v>100</v>
      </c>
      <c r="J188" s="72">
        <v>0</v>
      </c>
      <c r="K188" s="72">
        <v>0</v>
      </c>
      <c r="L188" s="72">
        <v>0</v>
      </c>
      <c r="M188" s="72">
        <v>0</v>
      </c>
      <c r="N188" s="32">
        <f xml:space="preserve"> SUM(J188:M188)</f>
        <v>0</v>
      </c>
      <c r="O188" s="72">
        <v>0</v>
      </c>
      <c r="P188" s="72">
        <v>0</v>
      </c>
      <c r="Q188" s="72">
        <v>0</v>
      </c>
      <c r="R188" s="72">
        <v>0</v>
      </c>
      <c r="S188" s="32">
        <f xml:space="preserve"> SUM(O188:R188)</f>
        <v>0</v>
      </c>
      <c r="T188" s="72">
        <v>0</v>
      </c>
      <c r="U188" s="72">
        <v>0</v>
      </c>
      <c r="V188" s="32">
        <f xml:space="preserve"> SUM(T188:U188)</f>
        <v>0</v>
      </c>
      <c r="W188" s="72">
        <v>0</v>
      </c>
      <c r="X188" s="72">
        <v>0</v>
      </c>
      <c r="Y188" s="32">
        <f xml:space="preserve"> SUM(W188:X188)</f>
        <v>0</v>
      </c>
      <c r="Z188" s="72">
        <v>0</v>
      </c>
      <c r="AA188" s="72">
        <v>0</v>
      </c>
      <c r="AB188" s="32">
        <f xml:space="preserve"> SUM(Z188:AA188)</f>
        <v>0</v>
      </c>
    </row>
    <row r="189" spans="2:28" hidden="1" outlineLevel="2" x14ac:dyDescent="0.25"/>
    <row r="190" spans="2:28" ht="15" hidden="1" outlineLevel="2" collapsed="1" x14ac:dyDescent="0.25">
      <c r="B190" s="88" t="s">
        <v>147</v>
      </c>
      <c r="C190" s="84"/>
      <c r="D190" s="84"/>
      <c r="E190" s="85"/>
      <c r="F190" s="86"/>
      <c r="G190" s="86"/>
      <c r="H190" s="86"/>
      <c r="I190" s="84"/>
      <c r="J190" s="85"/>
      <c r="K190" s="85"/>
      <c r="L190" s="85"/>
      <c r="M190" s="85"/>
      <c r="N190" s="85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</row>
    <row r="191" spans="2:28" hidden="1" outlineLevel="3" x14ac:dyDescent="0.25"/>
    <row r="192" spans="2:28" ht="15" hidden="1" outlineLevel="3" x14ac:dyDescent="0.25">
      <c r="B192" s="89" t="s">
        <v>105</v>
      </c>
    </row>
    <row r="193" spans="2:28" hidden="1" outlineLevel="4" x14ac:dyDescent="0.2">
      <c r="B193" s="75" t="s">
        <v>96</v>
      </c>
      <c r="E193" s="8" t="s">
        <v>19</v>
      </c>
      <c r="G193" s="42">
        <v>0</v>
      </c>
    </row>
    <row r="194" spans="2:28" hidden="1" outlineLevel="4" x14ac:dyDescent="0.2">
      <c r="B194" s="75" t="s">
        <v>97</v>
      </c>
      <c r="E194" s="8" t="s">
        <v>99</v>
      </c>
      <c r="G194" s="42">
        <v>0</v>
      </c>
    </row>
    <row r="195" spans="2:28" hidden="1" outlineLevel="4" x14ac:dyDescent="0.2">
      <c r="B195" s="77" t="s">
        <v>98</v>
      </c>
      <c r="E195" s="52" t="s">
        <v>9</v>
      </c>
      <c r="F195" s="70" t="s">
        <v>100</v>
      </c>
      <c r="J195" s="72">
        <v>0</v>
      </c>
      <c r="K195" s="72">
        <v>0</v>
      </c>
      <c r="L195" s="72">
        <v>0</v>
      </c>
      <c r="M195" s="72">
        <v>0</v>
      </c>
      <c r="N195" s="32">
        <f xml:space="preserve"> SUM(J195:M195)</f>
        <v>0</v>
      </c>
      <c r="O195" s="72">
        <v>0</v>
      </c>
      <c r="P195" s="72">
        <v>0</v>
      </c>
      <c r="Q195" s="72">
        <v>0</v>
      </c>
      <c r="R195" s="72">
        <v>0</v>
      </c>
      <c r="S195" s="32">
        <f xml:space="preserve"> SUM(O195:R195)</f>
        <v>0</v>
      </c>
      <c r="T195" s="72">
        <v>0</v>
      </c>
      <c r="U195" s="72">
        <v>0</v>
      </c>
      <c r="V195" s="32">
        <f xml:space="preserve"> SUM(T195:U195)</f>
        <v>0</v>
      </c>
      <c r="W195" s="72">
        <v>0</v>
      </c>
      <c r="X195" s="72">
        <v>0</v>
      </c>
      <c r="Y195" s="32">
        <f xml:space="preserve"> SUM(W195:X195)</f>
        <v>0</v>
      </c>
      <c r="Z195" s="72">
        <v>0</v>
      </c>
      <c r="AA195" s="72">
        <v>0</v>
      </c>
      <c r="AB195" s="32">
        <f xml:space="preserve"> SUM(Z195:AA195)</f>
        <v>0</v>
      </c>
    </row>
    <row r="196" spans="2:28" hidden="1" outlineLevel="3" x14ac:dyDescent="0.25"/>
    <row r="197" spans="2:28" ht="15" hidden="1" outlineLevel="3" x14ac:dyDescent="0.25">
      <c r="B197" s="89" t="s">
        <v>104</v>
      </c>
    </row>
    <row r="198" spans="2:28" hidden="1" outlineLevel="4" x14ac:dyDescent="0.2">
      <c r="B198" s="75" t="s">
        <v>96</v>
      </c>
      <c r="E198" s="8" t="s">
        <v>19</v>
      </c>
      <c r="G198" s="42">
        <v>0</v>
      </c>
    </row>
    <row r="199" spans="2:28" hidden="1" outlineLevel="4" x14ac:dyDescent="0.2">
      <c r="B199" s="75" t="s">
        <v>97</v>
      </c>
      <c r="E199" s="8" t="s">
        <v>99</v>
      </c>
      <c r="G199" s="42">
        <v>0</v>
      </c>
    </row>
    <row r="200" spans="2:28" hidden="1" outlineLevel="4" x14ac:dyDescent="0.2">
      <c r="B200" s="77" t="s">
        <v>98</v>
      </c>
      <c r="E200" s="52" t="s">
        <v>9</v>
      </c>
      <c r="F200" s="70" t="s">
        <v>100</v>
      </c>
      <c r="J200" s="72">
        <v>0</v>
      </c>
      <c r="K200" s="72">
        <v>0</v>
      </c>
      <c r="L200" s="72">
        <v>0</v>
      </c>
      <c r="M200" s="72">
        <v>0</v>
      </c>
      <c r="N200" s="32">
        <f xml:space="preserve"> SUM(J200:M200)</f>
        <v>0</v>
      </c>
      <c r="O200" s="72">
        <v>0</v>
      </c>
      <c r="P200" s="72">
        <v>0</v>
      </c>
      <c r="Q200" s="72">
        <v>0</v>
      </c>
      <c r="R200" s="72">
        <v>0</v>
      </c>
      <c r="S200" s="32">
        <f xml:space="preserve"> SUM(O200:R200)</f>
        <v>0</v>
      </c>
      <c r="T200" s="72">
        <v>0</v>
      </c>
      <c r="U200" s="72">
        <v>0</v>
      </c>
      <c r="V200" s="32">
        <f xml:space="preserve"> SUM(T200:U200)</f>
        <v>0</v>
      </c>
      <c r="W200" s="72">
        <v>0</v>
      </c>
      <c r="X200" s="72">
        <v>0</v>
      </c>
      <c r="Y200" s="32">
        <f xml:space="preserve"> SUM(W200:X200)</f>
        <v>0</v>
      </c>
      <c r="Z200" s="72">
        <v>0</v>
      </c>
      <c r="AA200" s="72">
        <v>0</v>
      </c>
      <c r="AB200" s="32">
        <f xml:space="preserve"> SUM(Z200:AA200)</f>
        <v>0</v>
      </c>
    </row>
    <row r="201" spans="2:28" hidden="1" outlineLevel="3" x14ac:dyDescent="0.25"/>
    <row r="202" spans="2:28" ht="15" hidden="1" outlineLevel="3" collapsed="1" x14ac:dyDescent="0.25">
      <c r="B202" s="89" t="s">
        <v>106</v>
      </c>
    </row>
    <row r="203" spans="2:28" hidden="1" outlineLevel="4" x14ac:dyDescent="0.2">
      <c r="B203" s="75" t="s">
        <v>96</v>
      </c>
      <c r="E203" s="8" t="s">
        <v>19</v>
      </c>
      <c r="G203" s="42">
        <v>0</v>
      </c>
    </row>
    <row r="204" spans="2:28" hidden="1" outlineLevel="4" x14ac:dyDescent="0.2">
      <c r="B204" s="75" t="s">
        <v>97</v>
      </c>
      <c r="E204" s="8" t="s">
        <v>99</v>
      </c>
      <c r="G204" s="42">
        <v>0</v>
      </c>
    </row>
    <row r="205" spans="2:28" hidden="1" outlineLevel="4" x14ac:dyDescent="0.2">
      <c r="B205" s="77" t="s">
        <v>98</v>
      </c>
      <c r="E205" s="52" t="s">
        <v>9</v>
      </c>
      <c r="F205" s="70" t="s">
        <v>100</v>
      </c>
      <c r="J205" s="72">
        <v>0</v>
      </c>
      <c r="K205" s="72">
        <v>0</v>
      </c>
      <c r="L205" s="72">
        <v>0</v>
      </c>
      <c r="M205" s="72">
        <v>0</v>
      </c>
      <c r="N205" s="32">
        <f xml:space="preserve"> SUM(J205:M205)</f>
        <v>0</v>
      </c>
      <c r="O205" s="72">
        <v>0</v>
      </c>
      <c r="P205" s="72">
        <v>0</v>
      </c>
      <c r="Q205" s="72">
        <v>0</v>
      </c>
      <c r="R205" s="72">
        <v>0</v>
      </c>
      <c r="S205" s="32">
        <f xml:space="preserve"> SUM(O205:R205)</f>
        <v>0</v>
      </c>
      <c r="T205" s="72">
        <v>0</v>
      </c>
      <c r="U205" s="72">
        <v>0</v>
      </c>
      <c r="V205" s="32">
        <f xml:space="preserve"> SUM(T205:U205)</f>
        <v>0</v>
      </c>
      <c r="W205" s="72">
        <v>0</v>
      </c>
      <c r="X205" s="72">
        <v>0</v>
      </c>
      <c r="Y205" s="32">
        <f xml:space="preserve"> SUM(W205:X205)</f>
        <v>0</v>
      </c>
      <c r="Z205" s="72">
        <v>0</v>
      </c>
      <c r="AA205" s="72">
        <v>0</v>
      </c>
      <c r="AB205" s="32">
        <f xml:space="preserve"> SUM(Z205:AA205)</f>
        <v>0</v>
      </c>
    </row>
    <row r="206" spans="2:28" hidden="1" outlineLevel="3" x14ac:dyDescent="0.25"/>
    <row r="207" spans="2:28" ht="15" hidden="1" outlineLevel="3" collapsed="1" x14ac:dyDescent="0.25">
      <c r="B207" s="89" t="s">
        <v>107</v>
      </c>
    </row>
    <row r="208" spans="2:28" hidden="1" outlineLevel="4" x14ac:dyDescent="0.2">
      <c r="B208" s="75" t="s">
        <v>96</v>
      </c>
      <c r="E208" s="8" t="s">
        <v>19</v>
      </c>
      <c r="G208" s="42">
        <v>0</v>
      </c>
    </row>
    <row r="209" spans="2:28" hidden="1" outlineLevel="4" x14ac:dyDescent="0.2">
      <c r="B209" s="75" t="s">
        <v>97</v>
      </c>
      <c r="E209" s="8" t="s">
        <v>99</v>
      </c>
      <c r="G209" s="42">
        <v>0</v>
      </c>
    </row>
    <row r="210" spans="2:28" hidden="1" outlineLevel="4" x14ac:dyDescent="0.2">
      <c r="B210" s="77" t="s">
        <v>98</v>
      </c>
      <c r="E210" s="52" t="s">
        <v>9</v>
      </c>
      <c r="F210" s="70" t="s">
        <v>100</v>
      </c>
      <c r="J210" s="72">
        <v>0</v>
      </c>
      <c r="K210" s="72">
        <v>0</v>
      </c>
      <c r="L210" s="72">
        <v>0</v>
      </c>
      <c r="M210" s="72">
        <v>0</v>
      </c>
      <c r="N210" s="32">
        <f xml:space="preserve"> SUM(J210:M210)</f>
        <v>0</v>
      </c>
      <c r="O210" s="72">
        <v>0</v>
      </c>
      <c r="P210" s="72">
        <v>0</v>
      </c>
      <c r="Q210" s="72">
        <v>0</v>
      </c>
      <c r="R210" s="72">
        <v>0</v>
      </c>
      <c r="S210" s="32">
        <f xml:space="preserve"> SUM(O210:R210)</f>
        <v>0</v>
      </c>
      <c r="T210" s="72">
        <v>0</v>
      </c>
      <c r="U210" s="72">
        <v>0</v>
      </c>
      <c r="V210" s="32">
        <f xml:space="preserve"> SUM(T210:U210)</f>
        <v>0</v>
      </c>
      <c r="W210" s="72">
        <v>0</v>
      </c>
      <c r="X210" s="72">
        <v>0</v>
      </c>
      <c r="Y210" s="32">
        <f xml:space="preserve"> SUM(W210:X210)</f>
        <v>0</v>
      </c>
      <c r="Z210" s="72">
        <v>0</v>
      </c>
      <c r="AA210" s="72">
        <v>0</v>
      </c>
      <c r="AB210" s="32">
        <f xml:space="preserve"> SUM(Z210:AA210)</f>
        <v>0</v>
      </c>
    </row>
    <row r="211" spans="2:28" hidden="1" outlineLevel="1" x14ac:dyDescent="0.25"/>
    <row r="212" spans="2:28" ht="15" hidden="1" outlineLevel="1" x14ac:dyDescent="0.25">
      <c r="B212" s="87" t="s">
        <v>108</v>
      </c>
      <c r="C212" s="81"/>
      <c r="D212" s="81"/>
      <c r="E212" s="82"/>
      <c r="F212" s="83"/>
      <c r="G212" s="83"/>
      <c r="H212" s="83"/>
      <c r="I212" s="81"/>
      <c r="J212" s="82"/>
      <c r="K212" s="82"/>
      <c r="L212" s="82"/>
      <c r="M212" s="82"/>
      <c r="N212" s="82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</row>
    <row r="213" spans="2:28" hidden="1" outlineLevel="2" x14ac:dyDescent="0.25"/>
    <row r="214" spans="2:28" hidden="1" outlineLevel="2" x14ac:dyDescent="0.2">
      <c r="B214" s="50" t="s">
        <v>111</v>
      </c>
      <c r="E214" s="52" t="s">
        <v>112</v>
      </c>
      <c r="F214" s="73" t="s">
        <v>113</v>
      </c>
      <c r="J214" s="47">
        <v>0</v>
      </c>
      <c r="K214" s="32">
        <f xml:space="preserve"> J214</f>
        <v>0</v>
      </c>
      <c r="L214" s="32">
        <f t="shared" ref="L214:AB214" si="25" xml:space="preserve"> K214</f>
        <v>0</v>
      </c>
      <c r="M214" s="32">
        <f t="shared" si="25"/>
        <v>0</v>
      </c>
      <c r="N214" s="32">
        <f t="shared" si="25"/>
        <v>0</v>
      </c>
      <c r="O214" s="32">
        <f t="shared" si="25"/>
        <v>0</v>
      </c>
      <c r="P214" s="32">
        <f xml:space="preserve"> O214</f>
        <v>0</v>
      </c>
      <c r="Q214" s="32">
        <f t="shared" si="25"/>
        <v>0</v>
      </c>
      <c r="R214" s="32">
        <f t="shared" si="25"/>
        <v>0</v>
      </c>
      <c r="S214" s="32">
        <f t="shared" si="25"/>
        <v>0</v>
      </c>
      <c r="T214" s="32">
        <f t="shared" si="25"/>
        <v>0</v>
      </c>
      <c r="U214" s="32">
        <f t="shared" si="25"/>
        <v>0</v>
      </c>
      <c r="V214" s="32">
        <f t="shared" si="25"/>
        <v>0</v>
      </c>
      <c r="W214" s="32">
        <f t="shared" si="25"/>
        <v>0</v>
      </c>
      <c r="X214" s="32">
        <f t="shared" si="25"/>
        <v>0</v>
      </c>
      <c r="Y214" s="32">
        <f t="shared" si="25"/>
        <v>0</v>
      </c>
      <c r="Z214" s="32">
        <f t="shared" si="25"/>
        <v>0</v>
      </c>
      <c r="AA214" s="32">
        <f t="shared" si="25"/>
        <v>0</v>
      </c>
      <c r="AB214" s="32">
        <f t="shared" si="25"/>
        <v>0</v>
      </c>
    </row>
    <row r="215" spans="2:28" hidden="1" outlineLevel="2" x14ac:dyDescent="0.2">
      <c r="B215" s="50" t="s">
        <v>109</v>
      </c>
      <c r="E215" s="52" t="s">
        <v>112</v>
      </c>
      <c r="F215" s="73" t="s">
        <v>113</v>
      </c>
      <c r="J215" s="47">
        <v>0</v>
      </c>
      <c r="K215" s="32">
        <f t="shared" ref="K215:AB215" si="26" xml:space="preserve"> J215</f>
        <v>0</v>
      </c>
      <c r="L215" s="32">
        <f t="shared" si="26"/>
        <v>0</v>
      </c>
      <c r="M215" s="32">
        <f t="shared" si="26"/>
        <v>0</v>
      </c>
      <c r="N215" s="32">
        <f t="shared" si="26"/>
        <v>0</v>
      </c>
      <c r="O215" s="32">
        <f t="shared" si="26"/>
        <v>0</v>
      </c>
      <c r="P215" s="32">
        <f xml:space="preserve"> O215</f>
        <v>0</v>
      </c>
      <c r="Q215" s="32">
        <f t="shared" si="26"/>
        <v>0</v>
      </c>
      <c r="R215" s="32">
        <f t="shared" si="26"/>
        <v>0</v>
      </c>
      <c r="S215" s="32">
        <f t="shared" si="26"/>
        <v>0</v>
      </c>
      <c r="T215" s="32">
        <f t="shared" si="26"/>
        <v>0</v>
      </c>
      <c r="U215" s="32">
        <f t="shared" si="26"/>
        <v>0</v>
      </c>
      <c r="V215" s="32">
        <f t="shared" si="26"/>
        <v>0</v>
      </c>
      <c r="W215" s="32">
        <f t="shared" si="26"/>
        <v>0</v>
      </c>
      <c r="X215" s="32">
        <f t="shared" si="26"/>
        <v>0</v>
      </c>
      <c r="Y215" s="32">
        <f t="shared" si="26"/>
        <v>0</v>
      </c>
      <c r="Z215" s="32">
        <f t="shared" si="26"/>
        <v>0</v>
      </c>
      <c r="AA215" s="32">
        <f t="shared" si="26"/>
        <v>0</v>
      </c>
      <c r="AB215" s="32">
        <f t="shared" si="26"/>
        <v>0</v>
      </c>
    </row>
    <row r="216" spans="2:28" hidden="1" outlineLevel="2" x14ac:dyDescent="0.2">
      <c r="B216" s="50" t="s">
        <v>110</v>
      </c>
      <c r="E216" s="52" t="s">
        <v>112</v>
      </c>
      <c r="F216" s="73" t="s">
        <v>113</v>
      </c>
      <c r="J216" s="47">
        <v>0</v>
      </c>
      <c r="K216" s="32">
        <f xml:space="preserve"> J216</f>
        <v>0</v>
      </c>
      <c r="L216" s="32">
        <f t="shared" ref="L216:AB216" si="27" xml:space="preserve"> K216</f>
        <v>0</v>
      </c>
      <c r="M216" s="32">
        <f t="shared" si="27"/>
        <v>0</v>
      </c>
      <c r="N216" s="32">
        <f xml:space="preserve"> M216</f>
        <v>0</v>
      </c>
      <c r="O216" s="32">
        <f t="shared" si="27"/>
        <v>0</v>
      </c>
      <c r="P216" s="32">
        <f xml:space="preserve"> O216</f>
        <v>0</v>
      </c>
      <c r="Q216" s="32">
        <f t="shared" si="27"/>
        <v>0</v>
      </c>
      <c r="R216" s="32">
        <f t="shared" si="27"/>
        <v>0</v>
      </c>
      <c r="S216" s="32">
        <f t="shared" si="27"/>
        <v>0</v>
      </c>
      <c r="T216" s="32">
        <f t="shared" si="27"/>
        <v>0</v>
      </c>
      <c r="U216" s="32">
        <f t="shared" si="27"/>
        <v>0</v>
      </c>
      <c r="V216" s="32">
        <f t="shared" si="27"/>
        <v>0</v>
      </c>
      <c r="W216" s="32">
        <f t="shared" si="27"/>
        <v>0</v>
      </c>
      <c r="X216" s="32">
        <f t="shared" si="27"/>
        <v>0</v>
      </c>
      <c r="Y216" s="32">
        <f t="shared" si="27"/>
        <v>0</v>
      </c>
      <c r="Z216" s="32">
        <f t="shared" si="27"/>
        <v>0</v>
      </c>
      <c r="AA216" s="32">
        <f t="shared" si="27"/>
        <v>0</v>
      </c>
      <c r="AB216" s="32">
        <f t="shared" si="27"/>
        <v>0</v>
      </c>
    </row>
    <row r="217" spans="2:28" hidden="1" outlineLevel="1" x14ac:dyDescent="0.25"/>
    <row r="218" spans="2:28" ht="15" hidden="1" outlineLevel="1" x14ac:dyDescent="0.25">
      <c r="B218" s="87" t="s">
        <v>114</v>
      </c>
      <c r="C218" s="81"/>
      <c r="D218" s="81"/>
      <c r="E218" s="82"/>
      <c r="F218" s="83"/>
      <c r="G218" s="83"/>
      <c r="H218" s="83"/>
      <c r="I218" s="81"/>
      <c r="J218" s="82"/>
      <c r="K218" s="82"/>
      <c r="L218" s="82"/>
      <c r="M218" s="82"/>
      <c r="N218" s="82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</row>
    <row r="219" spans="2:28" hidden="1" outlineLevel="2" x14ac:dyDescent="0.25"/>
    <row r="220" spans="2:28" hidden="1" outlineLevel="2" x14ac:dyDescent="0.2">
      <c r="B220" s="71" t="s">
        <v>290</v>
      </c>
      <c r="E220" s="8" t="s">
        <v>19</v>
      </c>
      <c r="J220" s="54">
        <f xml:space="preserve"> J737</f>
        <v>0</v>
      </c>
      <c r="K220" s="54">
        <f t="shared" ref="K220:AB220" si="28" xml:space="preserve"> K737</f>
        <v>0</v>
      </c>
      <c r="L220" s="54">
        <f t="shared" si="28"/>
        <v>0</v>
      </c>
      <c r="M220" s="54">
        <f t="shared" si="28"/>
        <v>0</v>
      </c>
      <c r="N220" s="54">
        <f t="shared" si="28"/>
        <v>0</v>
      </c>
      <c r="O220" s="54">
        <f t="shared" si="28"/>
        <v>0</v>
      </c>
      <c r="P220" s="54">
        <f t="shared" si="28"/>
        <v>0</v>
      </c>
      <c r="Q220" s="54">
        <f t="shared" si="28"/>
        <v>0</v>
      </c>
      <c r="R220" s="54">
        <f t="shared" si="28"/>
        <v>0</v>
      </c>
      <c r="S220" s="54">
        <f t="shared" si="28"/>
        <v>0</v>
      </c>
      <c r="T220" s="54">
        <f t="shared" si="28"/>
        <v>0</v>
      </c>
      <c r="U220" s="54">
        <f t="shared" si="28"/>
        <v>0</v>
      </c>
      <c r="V220" s="54">
        <f t="shared" si="28"/>
        <v>0</v>
      </c>
      <c r="W220" s="54">
        <f t="shared" si="28"/>
        <v>0</v>
      </c>
      <c r="X220" s="54">
        <f t="shared" si="28"/>
        <v>0</v>
      </c>
      <c r="Y220" s="54">
        <f t="shared" si="28"/>
        <v>0</v>
      </c>
      <c r="Z220" s="54">
        <f t="shared" si="28"/>
        <v>0</v>
      </c>
      <c r="AA220" s="54">
        <f t="shared" si="28"/>
        <v>0</v>
      </c>
      <c r="AB220" s="54">
        <f t="shared" si="28"/>
        <v>0</v>
      </c>
    </row>
    <row r="221" spans="2:28" hidden="1" outlineLevel="2" x14ac:dyDescent="0.25"/>
    <row r="222" spans="2:28" ht="15" hidden="1" outlineLevel="2" x14ac:dyDescent="0.25">
      <c r="B222" s="88" t="s">
        <v>115</v>
      </c>
      <c r="C222" s="84"/>
      <c r="D222" s="84"/>
      <c r="E222" s="85"/>
      <c r="F222" s="86"/>
      <c r="G222" s="86"/>
      <c r="H222" s="86"/>
      <c r="I222" s="84"/>
      <c r="J222" s="85"/>
      <c r="K222" s="85"/>
      <c r="L222" s="85"/>
      <c r="M222" s="85"/>
      <c r="N222" s="85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  <c r="AB222" s="84"/>
    </row>
    <row r="223" spans="2:28" hidden="1" outlineLevel="3" x14ac:dyDescent="0.25"/>
    <row r="224" spans="2:28" ht="15" hidden="1" outlineLevel="3" x14ac:dyDescent="0.25">
      <c r="B224" s="74" t="s">
        <v>116</v>
      </c>
    </row>
    <row r="225" spans="2:28" hidden="1" outlineLevel="3" x14ac:dyDescent="0.2">
      <c r="B225" s="75" t="s">
        <v>117</v>
      </c>
      <c r="E225" s="8" t="s">
        <v>19</v>
      </c>
      <c r="J225" s="42">
        <v>0</v>
      </c>
      <c r="K225" s="42">
        <v>0</v>
      </c>
      <c r="L225" s="42">
        <v>0</v>
      </c>
      <c r="M225" s="42">
        <v>0</v>
      </c>
      <c r="N225" s="66">
        <f xml:space="preserve"> SUM(J225:M225)</f>
        <v>0</v>
      </c>
      <c r="O225" s="42">
        <v>0</v>
      </c>
      <c r="P225" s="42">
        <v>0</v>
      </c>
      <c r="Q225" s="42">
        <v>0</v>
      </c>
      <c r="R225" s="42">
        <v>0</v>
      </c>
      <c r="S225" s="66">
        <f xml:space="preserve"> SUM(O225:R225)</f>
        <v>0</v>
      </c>
      <c r="T225" s="42">
        <v>0</v>
      </c>
      <c r="U225" s="42">
        <v>0</v>
      </c>
      <c r="V225" s="66">
        <f xml:space="preserve"> SUM(T225:U225)</f>
        <v>0</v>
      </c>
      <c r="W225" s="42">
        <v>0</v>
      </c>
      <c r="X225" s="42">
        <v>0</v>
      </c>
      <c r="Y225" s="66">
        <f xml:space="preserve"> SUM(W225:X225)</f>
        <v>0</v>
      </c>
      <c r="Z225" s="42">
        <v>0</v>
      </c>
      <c r="AA225" s="42">
        <v>0</v>
      </c>
      <c r="AB225" s="66">
        <f xml:space="preserve"> SUM(Z225:AA225)</f>
        <v>0</v>
      </c>
    </row>
    <row r="226" spans="2:28" hidden="1" outlineLevel="3" x14ac:dyDescent="0.2">
      <c r="B226" s="75" t="s">
        <v>118</v>
      </c>
      <c r="E226" s="8" t="s">
        <v>19</v>
      </c>
      <c r="J226" s="42">
        <v>0</v>
      </c>
      <c r="K226" s="42">
        <v>0</v>
      </c>
      <c r="L226" s="42">
        <v>0</v>
      </c>
      <c r="M226" s="42">
        <v>0</v>
      </c>
      <c r="N226" s="66">
        <f xml:space="preserve"> SUM(J226:M226)</f>
        <v>0</v>
      </c>
      <c r="O226" s="42">
        <v>0</v>
      </c>
      <c r="P226" s="42">
        <v>0</v>
      </c>
      <c r="Q226" s="42">
        <v>0</v>
      </c>
      <c r="R226" s="42">
        <v>0</v>
      </c>
      <c r="S226" s="66">
        <f xml:space="preserve"> SUM(O226:R226)</f>
        <v>0</v>
      </c>
      <c r="T226" s="42">
        <v>0</v>
      </c>
      <c r="U226" s="42">
        <v>0</v>
      </c>
      <c r="V226" s="66">
        <f xml:space="preserve"> SUM(T226:U226)</f>
        <v>0</v>
      </c>
      <c r="W226" s="42">
        <v>0</v>
      </c>
      <c r="X226" s="42">
        <v>0</v>
      </c>
      <c r="Y226" s="66">
        <f xml:space="preserve"> SUM(W226:X226)</f>
        <v>0</v>
      </c>
      <c r="Z226" s="42">
        <v>0</v>
      </c>
      <c r="AA226" s="42">
        <v>0</v>
      </c>
      <c r="AB226" s="66">
        <f xml:space="preserve"> SUM(Z226:AA226)</f>
        <v>0</v>
      </c>
    </row>
    <row r="227" spans="2:28" hidden="1" outlineLevel="3" x14ac:dyDescent="0.25"/>
    <row r="228" spans="2:28" ht="15" hidden="1" outlineLevel="3" x14ac:dyDescent="0.2">
      <c r="B228" s="74" t="s">
        <v>119</v>
      </c>
      <c r="E228" s="8" t="s">
        <v>19</v>
      </c>
      <c r="J228" s="42">
        <v>0</v>
      </c>
      <c r="K228" s="42">
        <v>0</v>
      </c>
      <c r="L228" s="42">
        <v>0</v>
      </c>
      <c r="M228" s="42">
        <v>0</v>
      </c>
      <c r="N228" s="66">
        <f xml:space="preserve"> SUM(J228:M228)</f>
        <v>0</v>
      </c>
      <c r="O228" s="42">
        <v>0</v>
      </c>
      <c r="P228" s="42">
        <v>0</v>
      </c>
      <c r="Q228" s="42">
        <v>0</v>
      </c>
      <c r="R228" s="42">
        <v>0</v>
      </c>
      <c r="S228" s="66">
        <f xml:space="preserve"> SUM(O228:R228)</f>
        <v>0</v>
      </c>
      <c r="T228" s="42">
        <v>0</v>
      </c>
      <c r="U228" s="42">
        <v>0</v>
      </c>
      <c r="V228" s="66">
        <f xml:space="preserve"> SUM(T228:U228)</f>
        <v>0</v>
      </c>
      <c r="W228" s="42">
        <v>0</v>
      </c>
      <c r="X228" s="42">
        <v>0</v>
      </c>
      <c r="Y228" s="66">
        <f xml:space="preserve"> SUM(W228:X228)</f>
        <v>0</v>
      </c>
      <c r="Z228" s="42">
        <v>0</v>
      </c>
      <c r="AA228" s="42">
        <v>0</v>
      </c>
      <c r="AB228" s="66">
        <f xml:space="preserve"> SUM(Z228:AA228)</f>
        <v>0</v>
      </c>
    </row>
    <row r="229" spans="2:28" hidden="1" outlineLevel="3" x14ac:dyDescent="0.25"/>
    <row r="230" spans="2:28" ht="15" hidden="1" outlineLevel="3" x14ac:dyDescent="0.2">
      <c r="B230" s="74" t="s">
        <v>120</v>
      </c>
      <c r="E230" s="8" t="s">
        <v>19</v>
      </c>
      <c r="J230" s="42">
        <v>0</v>
      </c>
      <c r="K230" s="42">
        <v>0</v>
      </c>
      <c r="L230" s="42">
        <v>0</v>
      </c>
      <c r="M230" s="42">
        <v>0</v>
      </c>
      <c r="N230" s="66">
        <f xml:space="preserve"> SUM(J230:M230)</f>
        <v>0</v>
      </c>
      <c r="O230" s="42">
        <v>0</v>
      </c>
      <c r="P230" s="42">
        <v>0</v>
      </c>
      <c r="Q230" s="42">
        <v>0</v>
      </c>
      <c r="R230" s="42">
        <v>0</v>
      </c>
      <c r="S230" s="66">
        <f xml:space="preserve"> SUM(O230:R230)</f>
        <v>0</v>
      </c>
      <c r="T230" s="42">
        <v>0</v>
      </c>
      <c r="U230" s="42">
        <v>0</v>
      </c>
      <c r="V230" s="66">
        <f xml:space="preserve"> SUM(T230:U230)</f>
        <v>0</v>
      </c>
      <c r="W230" s="42">
        <v>0</v>
      </c>
      <c r="X230" s="42">
        <v>0</v>
      </c>
      <c r="Y230" s="66">
        <f xml:space="preserve"> SUM(W230:X230)</f>
        <v>0</v>
      </c>
      <c r="Z230" s="42">
        <v>0</v>
      </c>
      <c r="AA230" s="42">
        <v>0</v>
      </c>
      <c r="AB230" s="66">
        <f xml:space="preserve"> SUM(Z230:AA230)</f>
        <v>0</v>
      </c>
    </row>
    <row r="231" spans="2:28" hidden="1" outlineLevel="2" x14ac:dyDescent="0.25"/>
    <row r="232" spans="2:28" ht="15" hidden="1" outlineLevel="2" collapsed="1" x14ac:dyDescent="0.25">
      <c r="B232" s="88" t="s">
        <v>121</v>
      </c>
      <c r="C232" s="84"/>
      <c r="D232" s="84"/>
      <c r="E232" s="85"/>
      <c r="F232" s="86"/>
      <c r="G232" s="86"/>
      <c r="H232" s="86"/>
      <c r="I232" s="84"/>
      <c r="J232" s="85"/>
      <c r="K232" s="85"/>
      <c r="L232" s="85"/>
      <c r="M232" s="85"/>
      <c r="N232" s="85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  <c r="AA232" s="84"/>
      <c r="AB232" s="84"/>
    </row>
    <row r="233" spans="2:28" hidden="1" outlineLevel="3" x14ac:dyDescent="0.25"/>
    <row r="234" spans="2:28" ht="15" hidden="1" outlineLevel="3" x14ac:dyDescent="0.25">
      <c r="B234" s="74" t="s">
        <v>122</v>
      </c>
    </row>
    <row r="235" spans="2:28" hidden="1" outlineLevel="4" x14ac:dyDescent="0.25"/>
    <row r="236" spans="2:28" ht="15" hidden="1" outlineLevel="4" x14ac:dyDescent="0.25">
      <c r="B236" s="76" t="s">
        <v>123</v>
      </c>
    </row>
    <row r="237" spans="2:28" hidden="1" outlineLevel="4" x14ac:dyDescent="0.2">
      <c r="B237" s="78" t="s">
        <v>124</v>
      </c>
      <c r="E237" s="52" t="s">
        <v>9</v>
      </c>
      <c r="J237" s="47">
        <v>0</v>
      </c>
      <c r="K237" s="32">
        <f xml:space="preserve"> J237</f>
        <v>0</v>
      </c>
      <c r="L237" s="32">
        <f t="shared" ref="L237:AB237" si="29" xml:space="preserve"> K237</f>
        <v>0</v>
      </c>
      <c r="M237" s="32">
        <f t="shared" si="29"/>
        <v>0</v>
      </c>
      <c r="N237" s="32">
        <f t="shared" si="29"/>
        <v>0</v>
      </c>
      <c r="O237" s="32">
        <f t="shared" si="29"/>
        <v>0</v>
      </c>
      <c r="P237" s="32">
        <f xml:space="preserve"> O237</f>
        <v>0</v>
      </c>
      <c r="Q237" s="32">
        <f t="shared" si="29"/>
        <v>0</v>
      </c>
      <c r="R237" s="32">
        <f t="shared" si="29"/>
        <v>0</v>
      </c>
      <c r="S237" s="32">
        <f t="shared" si="29"/>
        <v>0</v>
      </c>
      <c r="T237" s="32">
        <f t="shared" si="29"/>
        <v>0</v>
      </c>
      <c r="U237" s="32">
        <f t="shared" si="29"/>
        <v>0</v>
      </c>
      <c r="V237" s="32">
        <f t="shared" si="29"/>
        <v>0</v>
      </c>
      <c r="W237" s="32">
        <f t="shared" si="29"/>
        <v>0</v>
      </c>
      <c r="X237" s="32">
        <f t="shared" si="29"/>
        <v>0</v>
      </c>
      <c r="Y237" s="32">
        <f t="shared" si="29"/>
        <v>0</v>
      </c>
      <c r="Z237" s="32">
        <f t="shared" si="29"/>
        <v>0</v>
      </c>
      <c r="AA237" s="32">
        <f t="shared" si="29"/>
        <v>0</v>
      </c>
      <c r="AB237" s="32">
        <f t="shared" si="29"/>
        <v>0</v>
      </c>
    </row>
    <row r="238" spans="2:28" hidden="1" outlineLevel="4" x14ac:dyDescent="0.2">
      <c r="B238" s="79" t="s">
        <v>125</v>
      </c>
      <c r="E238" s="8" t="s">
        <v>19</v>
      </c>
      <c r="J238" s="42">
        <v>0</v>
      </c>
      <c r="K238" s="42">
        <v>0</v>
      </c>
      <c r="L238" s="42">
        <v>0</v>
      </c>
      <c r="M238" s="42">
        <v>0</v>
      </c>
      <c r="N238" s="66">
        <f xml:space="preserve"> SUM(J238:M238)</f>
        <v>0</v>
      </c>
      <c r="O238" s="42">
        <v>0</v>
      </c>
      <c r="P238" s="42">
        <v>0</v>
      </c>
      <c r="Q238" s="42">
        <v>0</v>
      </c>
      <c r="R238" s="42">
        <v>0</v>
      </c>
      <c r="S238" s="66">
        <f xml:space="preserve"> SUM(O238:R238)</f>
        <v>0</v>
      </c>
      <c r="T238" s="42">
        <v>0</v>
      </c>
      <c r="U238" s="42">
        <v>0</v>
      </c>
      <c r="V238" s="66">
        <f xml:space="preserve"> SUM(T238:U238)</f>
        <v>0</v>
      </c>
      <c r="W238" s="42">
        <v>0</v>
      </c>
      <c r="X238" s="42">
        <v>0</v>
      </c>
      <c r="Y238" s="66">
        <f xml:space="preserve"> SUM(W238:X238)</f>
        <v>0</v>
      </c>
      <c r="Z238" s="42">
        <v>0</v>
      </c>
      <c r="AA238" s="42">
        <v>0</v>
      </c>
      <c r="AB238" s="66">
        <f xml:space="preserve"> SUM(Z238:AA238)</f>
        <v>0</v>
      </c>
    </row>
    <row r="239" spans="2:28" hidden="1" outlineLevel="4" x14ac:dyDescent="0.2">
      <c r="B239" s="79" t="s">
        <v>126</v>
      </c>
      <c r="E239" s="8" t="s">
        <v>19</v>
      </c>
      <c r="F239" s="11" t="s">
        <v>127</v>
      </c>
      <c r="J239" s="42">
        <v>0</v>
      </c>
      <c r="K239" s="42">
        <v>0</v>
      </c>
      <c r="L239" s="42">
        <v>0</v>
      </c>
      <c r="M239" s="42">
        <v>0</v>
      </c>
      <c r="N239" s="66">
        <f xml:space="preserve"> SUM(J239:M239)</f>
        <v>0</v>
      </c>
      <c r="O239" s="42">
        <v>0</v>
      </c>
      <c r="P239" s="42">
        <v>0</v>
      </c>
      <c r="Q239" s="42">
        <v>0</v>
      </c>
      <c r="R239" s="42">
        <v>0</v>
      </c>
      <c r="S239" s="66">
        <f xml:space="preserve"> SUM(O239:R239)</f>
        <v>0</v>
      </c>
      <c r="T239" s="42">
        <v>0</v>
      </c>
      <c r="U239" s="42">
        <v>0</v>
      </c>
      <c r="V239" s="66">
        <f xml:space="preserve"> SUM(T239:U239)</f>
        <v>0</v>
      </c>
      <c r="W239" s="42">
        <v>0</v>
      </c>
      <c r="X239" s="42">
        <v>0</v>
      </c>
      <c r="Y239" s="66">
        <f xml:space="preserve"> SUM(W239:X239)</f>
        <v>0</v>
      </c>
      <c r="Z239" s="42">
        <v>0</v>
      </c>
      <c r="AA239" s="42">
        <v>0</v>
      </c>
      <c r="AB239" s="66">
        <f xml:space="preserve"> SUM(Z239:AA239)</f>
        <v>0</v>
      </c>
    </row>
    <row r="240" spans="2:28" hidden="1" outlineLevel="4" x14ac:dyDescent="0.25"/>
    <row r="241" spans="2:28" ht="15" hidden="1" outlineLevel="4" x14ac:dyDescent="0.25">
      <c r="B241" s="76" t="s">
        <v>128</v>
      </c>
    </row>
    <row r="242" spans="2:28" hidden="1" outlineLevel="4" x14ac:dyDescent="0.2">
      <c r="B242" s="78" t="s">
        <v>124</v>
      </c>
      <c r="E242" s="52" t="s">
        <v>9</v>
      </c>
      <c r="J242" s="47">
        <v>0</v>
      </c>
      <c r="K242" s="32">
        <f t="shared" ref="K242:P242" si="30" xml:space="preserve"> J242</f>
        <v>0</v>
      </c>
      <c r="L242" s="32">
        <f t="shared" si="30"/>
        <v>0</v>
      </c>
      <c r="M242" s="32">
        <f t="shared" si="30"/>
        <v>0</v>
      </c>
      <c r="N242" s="32">
        <f t="shared" si="30"/>
        <v>0</v>
      </c>
      <c r="O242" s="32">
        <f t="shared" si="30"/>
        <v>0</v>
      </c>
      <c r="P242" s="32">
        <f t="shared" si="30"/>
        <v>0</v>
      </c>
      <c r="Q242" s="32">
        <f t="shared" ref="Q242:AB242" si="31" xml:space="preserve"> P242</f>
        <v>0</v>
      </c>
      <c r="R242" s="32">
        <f t="shared" si="31"/>
        <v>0</v>
      </c>
      <c r="S242" s="32">
        <f t="shared" si="31"/>
        <v>0</v>
      </c>
      <c r="T242" s="32">
        <f t="shared" si="31"/>
        <v>0</v>
      </c>
      <c r="U242" s="32">
        <f t="shared" si="31"/>
        <v>0</v>
      </c>
      <c r="V242" s="32">
        <f t="shared" si="31"/>
        <v>0</v>
      </c>
      <c r="W242" s="32">
        <f t="shared" si="31"/>
        <v>0</v>
      </c>
      <c r="X242" s="32">
        <f t="shared" si="31"/>
        <v>0</v>
      </c>
      <c r="Y242" s="32">
        <f t="shared" si="31"/>
        <v>0</v>
      </c>
      <c r="Z242" s="32">
        <f t="shared" si="31"/>
        <v>0</v>
      </c>
      <c r="AA242" s="32">
        <f t="shared" si="31"/>
        <v>0</v>
      </c>
      <c r="AB242" s="32">
        <f t="shared" si="31"/>
        <v>0</v>
      </c>
    </row>
    <row r="243" spans="2:28" hidden="1" outlineLevel="4" x14ac:dyDescent="0.2">
      <c r="B243" s="79" t="s">
        <v>125</v>
      </c>
      <c r="E243" s="8" t="s">
        <v>19</v>
      </c>
      <c r="J243" s="42">
        <v>0</v>
      </c>
      <c r="K243" s="42">
        <v>0</v>
      </c>
      <c r="L243" s="42">
        <v>0</v>
      </c>
      <c r="M243" s="42">
        <v>0</v>
      </c>
      <c r="N243" s="66">
        <f xml:space="preserve"> SUM(J243:M243)</f>
        <v>0</v>
      </c>
      <c r="O243" s="42">
        <v>0</v>
      </c>
      <c r="P243" s="42">
        <v>0</v>
      </c>
      <c r="Q243" s="42">
        <v>0</v>
      </c>
      <c r="R243" s="42">
        <v>0</v>
      </c>
      <c r="S243" s="66">
        <f xml:space="preserve"> SUM(O243:R243)</f>
        <v>0</v>
      </c>
      <c r="T243" s="42">
        <v>0</v>
      </c>
      <c r="U243" s="42">
        <v>0</v>
      </c>
      <c r="V243" s="66">
        <f xml:space="preserve"> SUM(T243:U243)</f>
        <v>0</v>
      </c>
      <c r="W243" s="42">
        <v>0</v>
      </c>
      <c r="X243" s="42">
        <v>0</v>
      </c>
      <c r="Y243" s="66">
        <f xml:space="preserve"> SUM(W243:X243)</f>
        <v>0</v>
      </c>
      <c r="Z243" s="42">
        <v>0</v>
      </c>
      <c r="AA243" s="42">
        <v>0</v>
      </c>
      <c r="AB243" s="66">
        <f xml:space="preserve"> SUM(Z243:AA243)</f>
        <v>0</v>
      </c>
    </row>
    <row r="244" spans="2:28" hidden="1" outlineLevel="4" x14ac:dyDescent="0.2">
      <c r="B244" s="79" t="s">
        <v>126</v>
      </c>
      <c r="E244" s="8" t="s">
        <v>19</v>
      </c>
      <c r="F244" s="11" t="s">
        <v>127</v>
      </c>
      <c r="J244" s="42">
        <v>0</v>
      </c>
      <c r="K244" s="42">
        <v>0</v>
      </c>
      <c r="L244" s="42">
        <v>0</v>
      </c>
      <c r="M244" s="42">
        <v>0</v>
      </c>
      <c r="N244" s="66">
        <f xml:space="preserve"> SUM(J244:M244)</f>
        <v>0</v>
      </c>
      <c r="O244" s="42">
        <v>0</v>
      </c>
      <c r="P244" s="42">
        <v>0</v>
      </c>
      <c r="Q244" s="42">
        <v>0</v>
      </c>
      <c r="R244" s="42">
        <v>0</v>
      </c>
      <c r="S244" s="66">
        <f xml:space="preserve"> SUM(O244:R244)</f>
        <v>0</v>
      </c>
      <c r="T244" s="42">
        <v>0</v>
      </c>
      <c r="U244" s="42">
        <v>0</v>
      </c>
      <c r="V244" s="66">
        <f xml:space="preserve"> SUM(T244:U244)</f>
        <v>0</v>
      </c>
      <c r="W244" s="42">
        <v>0</v>
      </c>
      <c r="X244" s="42">
        <v>0</v>
      </c>
      <c r="Y244" s="66">
        <f xml:space="preserve"> SUM(W244:X244)</f>
        <v>0</v>
      </c>
      <c r="Z244" s="42">
        <v>0</v>
      </c>
      <c r="AA244" s="42">
        <v>0</v>
      </c>
      <c r="AB244" s="66">
        <f xml:space="preserve"> SUM(Z244:AA244)</f>
        <v>0</v>
      </c>
    </row>
    <row r="245" spans="2:28" hidden="1" outlineLevel="3" x14ac:dyDescent="0.25"/>
    <row r="246" spans="2:28" ht="15" hidden="1" outlineLevel="3" x14ac:dyDescent="0.25">
      <c r="B246" s="74" t="s">
        <v>129</v>
      </c>
    </row>
    <row r="247" spans="2:28" hidden="1" outlineLevel="4" x14ac:dyDescent="0.25"/>
    <row r="248" spans="2:28" ht="15" hidden="1" outlineLevel="4" x14ac:dyDescent="0.25">
      <c r="B248" s="76" t="s">
        <v>130</v>
      </c>
    </row>
    <row r="249" spans="2:28" hidden="1" outlineLevel="4" x14ac:dyDescent="0.2">
      <c r="B249" s="78" t="s">
        <v>124</v>
      </c>
      <c r="E249" s="52" t="s">
        <v>9</v>
      </c>
      <c r="J249" s="47">
        <v>0</v>
      </c>
      <c r="K249" s="32">
        <f t="shared" ref="K249:P249" si="32" xml:space="preserve"> J249</f>
        <v>0</v>
      </c>
      <c r="L249" s="32">
        <f t="shared" si="32"/>
        <v>0</v>
      </c>
      <c r="M249" s="32">
        <f t="shared" si="32"/>
        <v>0</v>
      </c>
      <c r="N249" s="32">
        <f t="shared" si="32"/>
        <v>0</v>
      </c>
      <c r="O249" s="32">
        <f t="shared" si="32"/>
        <v>0</v>
      </c>
      <c r="P249" s="32">
        <f t="shared" si="32"/>
        <v>0</v>
      </c>
      <c r="Q249" s="32">
        <f t="shared" ref="Q249:AB249" si="33" xml:space="preserve"> P249</f>
        <v>0</v>
      </c>
      <c r="R249" s="32">
        <f t="shared" si="33"/>
        <v>0</v>
      </c>
      <c r="S249" s="32">
        <f t="shared" si="33"/>
        <v>0</v>
      </c>
      <c r="T249" s="32">
        <f t="shared" si="33"/>
        <v>0</v>
      </c>
      <c r="U249" s="32">
        <f t="shared" si="33"/>
        <v>0</v>
      </c>
      <c r="V249" s="32">
        <f t="shared" si="33"/>
        <v>0</v>
      </c>
      <c r="W249" s="32">
        <f t="shared" si="33"/>
        <v>0</v>
      </c>
      <c r="X249" s="32">
        <f t="shared" si="33"/>
        <v>0</v>
      </c>
      <c r="Y249" s="32">
        <f t="shared" si="33"/>
        <v>0</v>
      </c>
      <c r="Z249" s="32">
        <f t="shared" si="33"/>
        <v>0</v>
      </c>
      <c r="AA249" s="32">
        <f t="shared" si="33"/>
        <v>0</v>
      </c>
      <c r="AB249" s="32">
        <f t="shared" si="33"/>
        <v>0</v>
      </c>
    </row>
    <row r="250" spans="2:28" hidden="1" outlineLevel="4" x14ac:dyDescent="0.2">
      <c r="B250" s="79" t="s">
        <v>125</v>
      </c>
      <c r="E250" s="8" t="s">
        <v>19</v>
      </c>
      <c r="J250" s="42">
        <v>0</v>
      </c>
      <c r="K250" s="42">
        <v>0</v>
      </c>
      <c r="L250" s="42">
        <v>0</v>
      </c>
      <c r="M250" s="42">
        <v>0</v>
      </c>
      <c r="N250" s="66">
        <f xml:space="preserve"> SUM(J250:M250)</f>
        <v>0</v>
      </c>
      <c r="O250" s="42">
        <v>0</v>
      </c>
      <c r="P250" s="42">
        <v>0</v>
      </c>
      <c r="Q250" s="42">
        <v>0</v>
      </c>
      <c r="R250" s="42">
        <v>0</v>
      </c>
      <c r="S250" s="66">
        <f xml:space="preserve"> SUM(O250:R250)</f>
        <v>0</v>
      </c>
      <c r="T250" s="42">
        <v>0</v>
      </c>
      <c r="U250" s="42">
        <v>0</v>
      </c>
      <c r="V250" s="66">
        <f xml:space="preserve"> SUM(T250:U250)</f>
        <v>0</v>
      </c>
      <c r="W250" s="42">
        <v>0</v>
      </c>
      <c r="X250" s="42">
        <v>0</v>
      </c>
      <c r="Y250" s="66">
        <f xml:space="preserve"> SUM(W250:X250)</f>
        <v>0</v>
      </c>
      <c r="Z250" s="42">
        <v>0</v>
      </c>
      <c r="AA250" s="42">
        <v>0</v>
      </c>
      <c r="AB250" s="66">
        <f xml:space="preserve"> SUM(Z250:AA250)</f>
        <v>0</v>
      </c>
    </row>
    <row r="251" spans="2:28" hidden="1" outlineLevel="4" x14ac:dyDescent="0.2">
      <c r="B251" s="79" t="s">
        <v>126</v>
      </c>
      <c r="E251" s="8" t="s">
        <v>19</v>
      </c>
      <c r="F251" s="11" t="s">
        <v>127</v>
      </c>
      <c r="J251" s="42">
        <v>0</v>
      </c>
      <c r="K251" s="42">
        <v>0</v>
      </c>
      <c r="L251" s="42">
        <v>0</v>
      </c>
      <c r="M251" s="42">
        <v>0</v>
      </c>
      <c r="N251" s="66">
        <f xml:space="preserve"> SUM(J251:M251)</f>
        <v>0</v>
      </c>
      <c r="O251" s="42">
        <v>0</v>
      </c>
      <c r="P251" s="42">
        <v>0</v>
      </c>
      <c r="Q251" s="42">
        <v>0</v>
      </c>
      <c r="R251" s="42">
        <v>0</v>
      </c>
      <c r="S251" s="66">
        <f xml:space="preserve"> SUM(O251:R251)</f>
        <v>0</v>
      </c>
      <c r="T251" s="42">
        <v>0</v>
      </c>
      <c r="U251" s="42">
        <v>0</v>
      </c>
      <c r="V251" s="66">
        <f xml:space="preserve"> SUM(T251:U251)</f>
        <v>0</v>
      </c>
      <c r="W251" s="42">
        <v>0</v>
      </c>
      <c r="X251" s="42">
        <v>0</v>
      </c>
      <c r="Y251" s="66">
        <f xml:space="preserve"> SUM(W251:X251)</f>
        <v>0</v>
      </c>
      <c r="Z251" s="42">
        <v>0</v>
      </c>
      <c r="AA251" s="42">
        <v>0</v>
      </c>
      <c r="AB251" s="66">
        <f xml:space="preserve"> SUM(Z251:AA251)</f>
        <v>0</v>
      </c>
    </row>
    <row r="252" spans="2:28" hidden="1" outlineLevel="4" x14ac:dyDescent="0.25"/>
    <row r="253" spans="2:28" ht="15" hidden="1" outlineLevel="4" x14ac:dyDescent="0.25">
      <c r="B253" s="76" t="s">
        <v>131</v>
      </c>
    </row>
    <row r="254" spans="2:28" hidden="1" outlineLevel="4" x14ac:dyDescent="0.2">
      <c r="B254" s="78" t="s">
        <v>124</v>
      </c>
      <c r="E254" s="52" t="s">
        <v>9</v>
      </c>
      <c r="J254" s="47">
        <v>0</v>
      </c>
      <c r="K254" s="32">
        <f t="shared" ref="K254:P254" si="34" xml:space="preserve"> J254</f>
        <v>0</v>
      </c>
      <c r="L254" s="32">
        <f t="shared" si="34"/>
        <v>0</v>
      </c>
      <c r="M254" s="32">
        <f t="shared" si="34"/>
        <v>0</v>
      </c>
      <c r="N254" s="32">
        <f t="shared" si="34"/>
        <v>0</v>
      </c>
      <c r="O254" s="32">
        <f t="shared" si="34"/>
        <v>0</v>
      </c>
      <c r="P254" s="32">
        <f t="shared" si="34"/>
        <v>0</v>
      </c>
      <c r="Q254" s="32">
        <f t="shared" ref="Q254:AB254" si="35" xml:space="preserve"> P254</f>
        <v>0</v>
      </c>
      <c r="R254" s="32">
        <f t="shared" si="35"/>
        <v>0</v>
      </c>
      <c r="S254" s="32">
        <f t="shared" si="35"/>
        <v>0</v>
      </c>
      <c r="T254" s="32">
        <f t="shared" si="35"/>
        <v>0</v>
      </c>
      <c r="U254" s="32">
        <f t="shared" si="35"/>
        <v>0</v>
      </c>
      <c r="V254" s="32">
        <f t="shared" si="35"/>
        <v>0</v>
      </c>
      <c r="W254" s="32">
        <f t="shared" si="35"/>
        <v>0</v>
      </c>
      <c r="X254" s="32">
        <f t="shared" si="35"/>
        <v>0</v>
      </c>
      <c r="Y254" s="32">
        <f t="shared" si="35"/>
        <v>0</v>
      </c>
      <c r="Z254" s="32">
        <f t="shared" si="35"/>
        <v>0</v>
      </c>
      <c r="AA254" s="32">
        <f t="shared" si="35"/>
        <v>0</v>
      </c>
      <c r="AB254" s="32">
        <f t="shared" si="35"/>
        <v>0</v>
      </c>
    </row>
    <row r="255" spans="2:28" hidden="1" outlineLevel="4" x14ac:dyDescent="0.2">
      <c r="B255" s="79" t="s">
        <v>125</v>
      </c>
      <c r="E255" s="8" t="s">
        <v>19</v>
      </c>
      <c r="J255" s="42">
        <v>0</v>
      </c>
      <c r="K255" s="42">
        <v>0</v>
      </c>
      <c r="L255" s="42">
        <v>0</v>
      </c>
      <c r="M255" s="42">
        <v>0</v>
      </c>
      <c r="N255" s="66">
        <f xml:space="preserve"> SUM(J255:M255)</f>
        <v>0</v>
      </c>
      <c r="O255" s="42">
        <v>0</v>
      </c>
      <c r="P255" s="42">
        <v>0</v>
      </c>
      <c r="Q255" s="42">
        <v>0</v>
      </c>
      <c r="R255" s="42">
        <v>0</v>
      </c>
      <c r="S255" s="66">
        <f xml:space="preserve"> SUM(O255:R255)</f>
        <v>0</v>
      </c>
      <c r="T255" s="42">
        <v>0</v>
      </c>
      <c r="U255" s="42">
        <v>0</v>
      </c>
      <c r="V255" s="66">
        <f xml:space="preserve"> SUM(T255:U255)</f>
        <v>0</v>
      </c>
      <c r="W255" s="42">
        <v>0</v>
      </c>
      <c r="X255" s="42">
        <v>0</v>
      </c>
      <c r="Y255" s="66">
        <f xml:space="preserve"> SUM(W255:X255)</f>
        <v>0</v>
      </c>
      <c r="Z255" s="42">
        <v>0</v>
      </c>
      <c r="AA255" s="42">
        <v>0</v>
      </c>
      <c r="AB255" s="66">
        <f xml:space="preserve"> SUM(Z255:AA255)</f>
        <v>0</v>
      </c>
    </row>
    <row r="256" spans="2:28" hidden="1" outlineLevel="4" x14ac:dyDescent="0.2">
      <c r="B256" s="79" t="s">
        <v>126</v>
      </c>
      <c r="E256" s="8" t="s">
        <v>19</v>
      </c>
      <c r="F256" s="11" t="s">
        <v>127</v>
      </c>
      <c r="J256" s="42">
        <v>0</v>
      </c>
      <c r="K256" s="42">
        <v>0</v>
      </c>
      <c r="L256" s="42">
        <v>0</v>
      </c>
      <c r="M256" s="42">
        <v>0</v>
      </c>
      <c r="N256" s="66">
        <f xml:space="preserve"> SUM(J256:M256)</f>
        <v>0</v>
      </c>
      <c r="O256" s="42">
        <v>0</v>
      </c>
      <c r="P256" s="42">
        <v>0</v>
      </c>
      <c r="Q256" s="42">
        <v>0</v>
      </c>
      <c r="R256" s="42">
        <v>0</v>
      </c>
      <c r="S256" s="66">
        <f xml:space="preserve"> SUM(O256:R256)</f>
        <v>0</v>
      </c>
      <c r="T256" s="42">
        <v>0</v>
      </c>
      <c r="U256" s="42">
        <v>0</v>
      </c>
      <c r="V256" s="66">
        <f xml:space="preserve"> SUM(T256:U256)</f>
        <v>0</v>
      </c>
      <c r="W256" s="42">
        <v>0</v>
      </c>
      <c r="X256" s="42">
        <v>0</v>
      </c>
      <c r="Y256" s="66">
        <f xml:space="preserve"> SUM(W256:X256)</f>
        <v>0</v>
      </c>
      <c r="Z256" s="42">
        <v>0</v>
      </c>
      <c r="AA256" s="42">
        <v>0</v>
      </c>
      <c r="AB256" s="66">
        <f xml:space="preserve"> SUM(Z256:AA256)</f>
        <v>0</v>
      </c>
    </row>
    <row r="258" spans="2:28" ht="15" collapsed="1" x14ac:dyDescent="0.25">
      <c r="B258" s="28" t="s">
        <v>132</v>
      </c>
      <c r="C258" s="25"/>
      <c r="D258" s="25"/>
      <c r="E258" s="26"/>
      <c r="F258" s="27"/>
      <c r="G258" s="27"/>
      <c r="H258" s="27"/>
      <c r="I258" s="25"/>
      <c r="J258" s="26"/>
      <c r="K258" s="26"/>
      <c r="L258" s="26"/>
      <c r="M258" s="26"/>
      <c r="N258" s="26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</row>
    <row r="259" spans="2:28" hidden="1" outlineLevel="2" x14ac:dyDescent="0.25"/>
    <row r="260" spans="2:28" ht="15" hidden="1" outlineLevel="2" collapsed="1" x14ac:dyDescent="0.25">
      <c r="B260" s="87" t="s">
        <v>133</v>
      </c>
      <c r="C260" s="81"/>
      <c r="D260" s="81"/>
      <c r="E260" s="82"/>
      <c r="F260" s="83"/>
      <c r="G260" s="83"/>
      <c r="H260" s="83"/>
      <c r="I260" s="81"/>
      <c r="J260" s="82"/>
      <c r="K260" s="82"/>
      <c r="L260" s="82"/>
      <c r="M260" s="82"/>
      <c r="N260" s="82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</row>
    <row r="261" spans="2:28" hidden="1" outlineLevel="3" x14ac:dyDescent="0.25"/>
    <row r="262" spans="2:28" ht="15" hidden="1" outlineLevel="3" x14ac:dyDescent="0.25">
      <c r="B262" s="49" t="s">
        <v>133</v>
      </c>
      <c r="C262" s="49"/>
      <c r="D262" s="49"/>
      <c r="E262" s="53" t="s">
        <v>19</v>
      </c>
      <c r="F262" s="63"/>
      <c r="G262" s="63"/>
      <c r="H262" s="63"/>
      <c r="I262" s="49"/>
      <c r="J262" s="58">
        <f t="shared" ref="J262:AB262" si="36" xml:space="preserve"> J263 * J264 / 1000</f>
        <v>0</v>
      </c>
      <c r="K262" s="58">
        <f t="shared" si="36"/>
        <v>0</v>
      </c>
      <c r="L262" s="58">
        <f t="shared" si="36"/>
        <v>0</v>
      </c>
      <c r="M262" s="58">
        <f t="shared" si="36"/>
        <v>0</v>
      </c>
      <c r="N262" s="58">
        <f t="shared" si="36"/>
        <v>0</v>
      </c>
      <c r="O262" s="58">
        <f t="shared" si="36"/>
        <v>0</v>
      </c>
      <c r="P262" s="58">
        <f t="shared" si="36"/>
        <v>0</v>
      </c>
      <c r="Q262" s="58">
        <f t="shared" si="36"/>
        <v>0</v>
      </c>
      <c r="R262" s="58">
        <f t="shared" si="36"/>
        <v>0</v>
      </c>
      <c r="S262" s="58">
        <f t="shared" si="36"/>
        <v>0</v>
      </c>
      <c r="T262" s="58">
        <f t="shared" si="36"/>
        <v>0</v>
      </c>
      <c r="U262" s="58">
        <f t="shared" si="36"/>
        <v>0</v>
      </c>
      <c r="V262" s="58">
        <f t="shared" si="36"/>
        <v>0</v>
      </c>
      <c r="W262" s="58">
        <f t="shared" si="36"/>
        <v>0</v>
      </c>
      <c r="X262" s="58">
        <f t="shared" si="36"/>
        <v>0</v>
      </c>
      <c r="Y262" s="58">
        <f t="shared" si="36"/>
        <v>0</v>
      </c>
      <c r="Z262" s="58">
        <f t="shared" si="36"/>
        <v>0</v>
      </c>
      <c r="AA262" s="58">
        <f t="shared" si="36"/>
        <v>0</v>
      </c>
      <c r="AB262" s="58">
        <f t="shared" si="36"/>
        <v>0</v>
      </c>
    </row>
    <row r="263" spans="2:28" hidden="1" outlineLevel="3" x14ac:dyDescent="0.2">
      <c r="B263" s="50" t="s">
        <v>39</v>
      </c>
      <c r="E263" s="8" t="s">
        <v>40</v>
      </c>
      <c r="J263" s="54">
        <f t="shared" ref="J263:AB263" si="37" xml:space="preserve"> J$58</f>
        <v>0</v>
      </c>
      <c r="K263" s="54">
        <f t="shared" si="37"/>
        <v>0</v>
      </c>
      <c r="L263" s="54">
        <f t="shared" si="37"/>
        <v>0</v>
      </c>
      <c r="M263" s="54">
        <f t="shared" si="37"/>
        <v>0</v>
      </c>
      <c r="N263" s="54">
        <f t="shared" si="37"/>
        <v>0</v>
      </c>
      <c r="O263" s="54">
        <f t="shared" si="37"/>
        <v>0</v>
      </c>
      <c r="P263" s="54">
        <f t="shared" si="37"/>
        <v>0</v>
      </c>
      <c r="Q263" s="54">
        <f t="shared" si="37"/>
        <v>0</v>
      </c>
      <c r="R263" s="54">
        <f t="shared" si="37"/>
        <v>0</v>
      </c>
      <c r="S263" s="54">
        <f t="shared" si="37"/>
        <v>0</v>
      </c>
      <c r="T263" s="54">
        <f t="shared" si="37"/>
        <v>0</v>
      </c>
      <c r="U263" s="54">
        <f xml:space="preserve"> U$58</f>
        <v>0</v>
      </c>
      <c r="V263" s="54">
        <f t="shared" si="37"/>
        <v>0</v>
      </c>
      <c r="W263" s="54">
        <f t="shared" si="37"/>
        <v>0</v>
      </c>
      <c r="X263" s="54">
        <f t="shared" si="37"/>
        <v>0</v>
      </c>
      <c r="Y263" s="54">
        <f t="shared" si="37"/>
        <v>0</v>
      </c>
      <c r="Z263" s="54">
        <f t="shared" si="37"/>
        <v>0</v>
      </c>
      <c r="AA263" s="54">
        <f t="shared" si="37"/>
        <v>0</v>
      </c>
      <c r="AB263" s="54">
        <f t="shared" si="37"/>
        <v>0</v>
      </c>
    </row>
    <row r="264" spans="2:28" hidden="1" outlineLevel="3" x14ac:dyDescent="0.2">
      <c r="B264" s="50" t="s">
        <v>48</v>
      </c>
      <c r="E264" s="8" t="s">
        <v>94</v>
      </c>
      <c r="J264" s="54">
        <f t="shared" ref="J264:AB264" si="38" xml:space="preserve"> J$68</f>
        <v>0</v>
      </c>
      <c r="K264" s="54">
        <f t="shared" si="38"/>
        <v>0</v>
      </c>
      <c r="L264" s="54">
        <f t="shared" si="38"/>
        <v>0</v>
      </c>
      <c r="M264" s="54">
        <f t="shared" si="38"/>
        <v>0</v>
      </c>
      <c r="N264" s="54">
        <f t="shared" si="38"/>
        <v>0</v>
      </c>
      <c r="O264" s="54">
        <f t="shared" si="38"/>
        <v>0</v>
      </c>
      <c r="P264" s="54">
        <f t="shared" si="38"/>
        <v>0</v>
      </c>
      <c r="Q264" s="54">
        <f t="shared" si="38"/>
        <v>0</v>
      </c>
      <c r="R264" s="54">
        <f t="shared" si="38"/>
        <v>0</v>
      </c>
      <c r="S264" s="54">
        <f t="shared" si="38"/>
        <v>0</v>
      </c>
      <c r="T264" s="54">
        <f t="shared" si="38"/>
        <v>0</v>
      </c>
      <c r="U264" s="54">
        <f t="shared" si="38"/>
        <v>0</v>
      </c>
      <c r="V264" s="54">
        <f t="shared" si="38"/>
        <v>0</v>
      </c>
      <c r="W264" s="54">
        <f t="shared" si="38"/>
        <v>0</v>
      </c>
      <c r="X264" s="54">
        <f t="shared" si="38"/>
        <v>0</v>
      </c>
      <c r="Y264" s="54">
        <f t="shared" si="38"/>
        <v>0</v>
      </c>
      <c r="Z264" s="54">
        <f t="shared" si="38"/>
        <v>0</v>
      </c>
      <c r="AA264" s="54">
        <f t="shared" si="38"/>
        <v>0</v>
      </c>
      <c r="AB264" s="54">
        <f t="shared" si="38"/>
        <v>0</v>
      </c>
    </row>
    <row r="265" spans="2:28" hidden="1" outlineLevel="2" x14ac:dyDescent="0.25"/>
    <row r="266" spans="2:28" ht="15" hidden="1" outlineLevel="2" collapsed="1" x14ac:dyDescent="0.25">
      <c r="B266" s="87" t="s">
        <v>148</v>
      </c>
      <c r="C266" s="81"/>
      <c r="D266" s="81"/>
      <c r="E266" s="82"/>
      <c r="F266" s="83"/>
      <c r="G266" s="83"/>
      <c r="H266" s="83"/>
      <c r="I266" s="81"/>
      <c r="J266" s="82"/>
      <c r="K266" s="82"/>
      <c r="L266" s="82"/>
      <c r="M266" s="82"/>
      <c r="N266" s="82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</row>
    <row r="267" spans="2:28" hidden="1" outlineLevel="3" x14ac:dyDescent="0.25"/>
    <row r="268" spans="2:28" ht="15" hidden="1" outlineLevel="3" x14ac:dyDescent="0.25">
      <c r="B268" s="49" t="s">
        <v>77</v>
      </c>
      <c r="C268" s="49"/>
      <c r="D268" s="49"/>
      <c r="E268" s="53" t="s">
        <v>19</v>
      </c>
      <c r="F268" s="63"/>
      <c r="G268" s="63"/>
      <c r="H268" s="63"/>
      <c r="I268" s="49"/>
      <c r="J268" s="58">
        <f xml:space="preserve"> SUM(J269, J270, J271)</f>
        <v>0</v>
      </c>
      <c r="K268" s="58">
        <f t="shared" ref="K268:AB268" si="39" xml:space="preserve"> SUM(K269, K270, K271)</f>
        <v>0</v>
      </c>
      <c r="L268" s="58">
        <f t="shared" si="39"/>
        <v>0</v>
      </c>
      <c r="M268" s="58">
        <f t="shared" si="39"/>
        <v>0</v>
      </c>
      <c r="N268" s="58">
        <f t="shared" si="39"/>
        <v>0</v>
      </c>
      <c r="O268" s="58">
        <f t="shared" si="39"/>
        <v>0</v>
      </c>
      <c r="P268" s="58">
        <f t="shared" si="39"/>
        <v>0</v>
      </c>
      <c r="Q268" s="58">
        <f t="shared" si="39"/>
        <v>0</v>
      </c>
      <c r="R268" s="58">
        <f t="shared" si="39"/>
        <v>0</v>
      </c>
      <c r="S268" s="58">
        <f t="shared" si="39"/>
        <v>0</v>
      </c>
      <c r="T268" s="58">
        <f t="shared" si="39"/>
        <v>0</v>
      </c>
      <c r="U268" s="58">
        <f t="shared" si="39"/>
        <v>0</v>
      </c>
      <c r="V268" s="58">
        <f t="shared" si="39"/>
        <v>0</v>
      </c>
      <c r="W268" s="58">
        <f t="shared" si="39"/>
        <v>0</v>
      </c>
      <c r="X268" s="58">
        <f t="shared" si="39"/>
        <v>0</v>
      </c>
      <c r="Y268" s="58">
        <f t="shared" si="39"/>
        <v>0</v>
      </c>
      <c r="Z268" s="58">
        <f t="shared" si="39"/>
        <v>0</v>
      </c>
      <c r="AA268" s="58">
        <f t="shared" si="39"/>
        <v>0</v>
      </c>
      <c r="AB268" s="58">
        <f t="shared" si="39"/>
        <v>0</v>
      </c>
    </row>
    <row r="269" spans="2:28" hidden="1" outlineLevel="3" x14ac:dyDescent="0.2">
      <c r="B269" s="50" t="s">
        <v>59</v>
      </c>
      <c r="E269" s="8" t="s">
        <v>19</v>
      </c>
      <c r="J269" s="54">
        <f xml:space="preserve"> J$80</f>
        <v>0</v>
      </c>
      <c r="K269" s="54">
        <f t="shared" ref="K269:AB269" si="40" xml:space="preserve"> K$80</f>
        <v>0</v>
      </c>
      <c r="L269" s="54">
        <f t="shared" si="40"/>
        <v>0</v>
      </c>
      <c r="M269" s="54">
        <f t="shared" si="40"/>
        <v>0</v>
      </c>
      <c r="N269" s="54">
        <f t="shared" si="40"/>
        <v>0</v>
      </c>
      <c r="O269" s="54">
        <f t="shared" si="40"/>
        <v>0</v>
      </c>
      <c r="P269" s="54">
        <f t="shared" si="40"/>
        <v>0</v>
      </c>
      <c r="Q269" s="54">
        <f t="shared" si="40"/>
        <v>0</v>
      </c>
      <c r="R269" s="54">
        <f t="shared" si="40"/>
        <v>0</v>
      </c>
      <c r="S269" s="54">
        <f t="shared" si="40"/>
        <v>0</v>
      </c>
      <c r="T269" s="54">
        <f t="shared" si="40"/>
        <v>0</v>
      </c>
      <c r="U269" s="54">
        <f t="shared" si="40"/>
        <v>0</v>
      </c>
      <c r="V269" s="54">
        <f t="shared" si="40"/>
        <v>0</v>
      </c>
      <c r="W269" s="54">
        <f t="shared" si="40"/>
        <v>0</v>
      </c>
      <c r="X269" s="54">
        <f t="shared" si="40"/>
        <v>0</v>
      </c>
      <c r="Y269" s="54">
        <f t="shared" si="40"/>
        <v>0</v>
      </c>
      <c r="Z269" s="54">
        <f t="shared" si="40"/>
        <v>0</v>
      </c>
      <c r="AA269" s="54">
        <f t="shared" si="40"/>
        <v>0</v>
      </c>
      <c r="AB269" s="54">
        <f t="shared" si="40"/>
        <v>0</v>
      </c>
    </row>
    <row r="270" spans="2:28" hidden="1" outlineLevel="3" x14ac:dyDescent="0.2">
      <c r="B270" s="50" t="s">
        <v>60</v>
      </c>
      <c r="E270" s="8" t="s">
        <v>19</v>
      </c>
      <c r="J270" s="54">
        <f xml:space="preserve"> J$92</f>
        <v>0</v>
      </c>
      <c r="K270" s="54">
        <f t="shared" ref="K270:AB270" si="41" xml:space="preserve"> K$92</f>
        <v>0</v>
      </c>
      <c r="L270" s="54">
        <f t="shared" si="41"/>
        <v>0</v>
      </c>
      <c r="M270" s="54">
        <f t="shared" si="41"/>
        <v>0</v>
      </c>
      <c r="N270" s="54">
        <f t="shared" si="41"/>
        <v>0</v>
      </c>
      <c r="O270" s="54">
        <f t="shared" si="41"/>
        <v>0</v>
      </c>
      <c r="P270" s="54">
        <f t="shared" si="41"/>
        <v>0</v>
      </c>
      <c r="Q270" s="54">
        <f t="shared" si="41"/>
        <v>0</v>
      </c>
      <c r="R270" s="54">
        <f t="shared" si="41"/>
        <v>0</v>
      </c>
      <c r="S270" s="54">
        <f t="shared" si="41"/>
        <v>0</v>
      </c>
      <c r="T270" s="54">
        <f t="shared" si="41"/>
        <v>0</v>
      </c>
      <c r="U270" s="54">
        <f t="shared" si="41"/>
        <v>0</v>
      </c>
      <c r="V270" s="54">
        <f t="shared" si="41"/>
        <v>0</v>
      </c>
      <c r="W270" s="54">
        <f t="shared" si="41"/>
        <v>0</v>
      </c>
      <c r="X270" s="54">
        <f t="shared" si="41"/>
        <v>0</v>
      </c>
      <c r="Y270" s="54">
        <f t="shared" si="41"/>
        <v>0</v>
      </c>
      <c r="Z270" s="54">
        <f t="shared" si="41"/>
        <v>0</v>
      </c>
      <c r="AA270" s="54">
        <f t="shared" si="41"/>
        <v>0</v>
      </c>
      <c r="AB270" s="54">
        <f t="shared" si="41"/>
        <v>0</v>
      </c>
    </row>
    <row r="271" spans="2:28" hidden="1" outlineLevel="3" x14ac:dyDescent="0.2">
      <c r="B271" s="50" t="s">
        <v>134</v>
      </c>
      <c r="E271" s="8" t="s">
        <v>19</v>
      </c>
      <c r="J271" s="54">
        <f xml:space="preserve"> J$104</f>
        <v>0</v>
      </c>
      <c r="K271" s="54">
        <f t="shared" ref="K271:AA271" si="42" xml:space="preserve"> K$104</f>
        <v>0</v>
      </c>
      <c r="L271" s="54">
        <f t="shared" si="42"/>
        <v>0</v>
      </c>
      <c r="M271" s="54">
        <f t="shared" si="42"/>
        <v>0</v>
      </c>
      <c r="N271" s="54">
        <f t="shared" si="42"/>
        <v>0</v>
      </c>
      <c r="O271" s="54">
        <f t="shared" si="42"/>
        <v>0</v>
      </c>
      <c r="P271" s="54">
        <f t="shared" si="42"/>
        <v>0</v>
      </c>
      <c r="Q271" s="54">
        <f t="shared" si="42"/>
        <v>0</v>
      </c>
      <c r="R271" s="54">
        <f t="shared" si="42"/>
        <v>0</v>
      </c>
      <c r="S271" s="54">
        <f t="shared" si="42"/>
        <v>0</v>
      </c>
      <c r="T271" s="54">
        <f t="shared" si="42"/>
        <v>0</v>
      </c>
      <c r="U271" s="54">
        <f t="shared" si="42"/>
        <v>0</v>
      </c>
      <c r="V271" s="54">
        <f t="shared" si="42"/>
        <v>0</v>
      </c>
      <c r="W271" s="54">
        <f t="shared" si="42"/>
        <v>0</v>
      </c>
      <c r="X271" s="54">
        <f t="shared" si="42"/>
        <v>0</v>
      </c>
      <c r="Y271" s="54">
        <f t="shared" si="42"/>
        <v>0</v>
      </c>
      <c r="Z271" s="54">
        <f t="shared" si="42"/>
        <v>0</v>
      </c>
      <c r="AA271" s="54">
        <f t="shared" si="42"/>
        <v>0</v>
      </c>
      <c r="AB271" s="54">
        <f xml:space="preserve"> AB$104</f>
        <v>0</v>
      </c>
    </row>
    <row r="272" spans="2:28" hidden="1" outlineLevel="3" x14ac:dyDescent="0.25"/>
    <row r="273" spans="2:28" hidden="1" outlineLevel="3" x14ac:dyDescent="0.2">
      <c r="B273" s="3" t="s">
        <v>62</v>
      </c>
      <c r="E273" s="8" t="s">
        <v>19</v>
      </c>
      <c r="J273" s="54">
        <f xml:space="preserve"> J$120</f>
        <v>0</v>
      </c>
      <c r="K273" s="54">
        <f t="shared" ref="K273:AB273" si="43" xml:space="preserve"> K$120</f>
        <v>0</v>
      </c>
      <c r="L273" s="54">
        <f xml:space="preserve"> L$120</f>
        <v>0</v>
      </c>
      <c r="M273" s="54">
        <f t="shared" si="43"/>
        <v>0</v>
      </c>
      <c r="N273" s="54">
        <f t="shared" si="43"/>
        <v>0</v>
      </c>
      <c r="O273" s="54">
        <f t="shared" si="43"/>
        <v>0</v>
      </c>
      <c r="P273" s="54">
        <f t="shared" si="43"/>
        <v>0</v>
      </c>
      <c r="Q273" s="54">
        <f t="shared" si="43"/>
        <v>0</v>
      </c>
      <c r="R273" s="54">
        <f t="shared" si="43"/>
        <v>0</v>
      </c>
      <c r="S273" s="54">
        <f t="shared" si="43"/>
        <v>0</v>
      </c>
      <c r="T273" s="54">
        <f t="shared" si="43"/>
        <v>0</v>
      </c>
      <c r="U273" s="54">
        <f t="shared" si="43"/>
        <v>0</v>
      </c>
      <c r="V273" s="54">
        <f t="shared" si="43"/>
        <v>0</v>
      </c>
      <c r="W273" s="54">
        <f t="shared" si="43"/>
        <v>0</v>
      </c>
      <c r="X273" s="54">
        <f t="shared" si="43"/>
        <v>0</v>
      </c>
      <c r="Y273" s="54">
        <f t="shared" si="43"/>
        <v>0</v>
      </c>
      <c r="Z273" s="54">
        <f t="shared" si="43"/>
        <v>0</v>
      </c>
      <c r="AA273" s="54">
        <f t="shared" si="43"/>
        <v>0</v>
      </c>
      <c r="AB273" s="54">
        <f t="shared" si="43"/>
        <v>0</v>
      </c>
    </row>
    <row r="274" spans="2:28" hidden="1" outlineLevel="3" x14ac:dyDescent="0.2">
      <c r="B274" s="3" t="s">
        <v>71</v>
      </c>
      <c r="E274" s="8" t="s">
        <v>19</v>
      </c>
      <c r="J274" s="54">
        <f t="shared" ref="J274:AB274" si="44" xml:space="preserve"> J$142</f>
        <v>0</v>
      </c>
      <c r="K274" s="54">
        <f t="shared" si="44"/>
        <v>0</v>
      </c>
      <c r="L274" s="54">
        <f t="shared" si="44"/>
        <v>0</v>
      </c>
      <c r="M274" s="54">
        <f t="shared" si="44"/>
        <v>0</v>
      </c>
      <c r="N274" s="54">
        <f t="shared" si="44"/>
        <v>0</v>
      </c>
      <c r="O274" s="54">
        <f t="shared" si="44"/>
        <v>0</v>
      </c>
      <c r="P274" s="54">
        <f t="shared" si="44"/>
        <v>0</v>
      </c>
      <c r="Q274" s="54">
        <f t="shared" si="44"/>
        <v>0</v>
      </c>
      <c r="R274" s="54">
        <f t="shared" si="44"/>
        <v>0</v>
      </c>
      <c r="S274" s="54">
        <f t="shared" si="44"/>
        <v>0</v>
      </c>
      <c r="T274" s="54">
        <f t="shared" si="44"/>
        <v>0</v>
      </c>
      <c r="U274" s="54">
        <f t="shared" si="44"/>
        <v>0</v>
      </c>
      <c r="V274" s="54">
        <f t="shared" si="44"/>
        <v>0</v>
      </c>
      <c r="W274" s="54">
        <f t="shared" si="44"/>
        <v>0</v>
      </c>
      <c r="X274" s="54">
        <f t="shared" si="44"/>
        <v>0</v>
      </c>
      <c r="Y274" s="54">
        <f t="shared" si="44"/>
        <v>0</v>
      </c>
      <c r="Z274" s="54">
        <f t="shared" si="44"/>
        <v>0</v>
      </c>
      <c r="AA274" s="54">
        <f t="shared" si="44"/>
        <v>0</v>
      </c>
      <c r="AB274" s="54">
        <f t="shared" si="44"/>
        <v>0</v>
      </c>
    </row>
    <row r="275" spans="2:28" hidden="1" outlineLevel="3" x14ac:dyDescent="0.2">
      <c r="B275" s="3" t="s">
        <v>78</v>
      </c>
      <c r="E275" s="8" t="s">
        <v>19</v>
      </c>
      <c r="J275" s="54">
        <f t="shared" ref="J275:AB275" si="45" xml:space="preserve"> J$150</f>
        <v>0</v>
      </c>
      <c r="K275" s="54">
        <f t="shared" si="45"/>
        <v>0</v>
      </c>
      <c r="L275" s="54">
        <f t="shared" si="45"/>
        <v>0</v>
      </c>
      <c r="M275" s="54">
        <f t="shared" si="45"/>
        <v>0</v>
      </c>
      <c r="N275" s="54">
        <f t="shared" si="45"/>
        <v>0</v>
      </c>
      <c r="O275" s="54">
        <f t="shared" si="45"/>
        <v>0</v>
      </c>
      <c r="P275" s="54">
        <f t="shared" si="45"/>
        <v>0</v>
      </c>
      <c r="Q275" s="54">
        <f t="shared" si="45"/>
        <v>0</v>
      </c>
      <c r="R275" s="54">
        <f t="shared" si="45"/>
        <v>0</v>
      </c>
      <c r="S275" s="54">
        <f t="shared" si="45"/>
        <v>0</v>
      </c>
      <c r="T275" s="54">
        <f t="shared" si="45"/>
        <v>0</v>
      </c>
      <c r="U275" s="54">
        <f t="shared" si="45"/>
        <v>0</v>
      </c>
      <c r="V275" s="54">
        <f t="shared" si="45"/>
        <v>0</v>
      </c>
      <c r="W275" s="54">
        <f t="shared" si="45"/>
        <v>0</v>
      </c>
      <c r="X275" s="54">
        <f t="shared" si="45"/>
        <v>0</v>
      </c>
      <c r="Y275" s="54">
        <f t="shared" si="45"/>
        <v>0</v>
      </c>
      <c r="Z275" s="54">
        <f t="shared" si="45"/>
        <v>0</v>
      </c>
      <c r="AA275" s="54">
        <f t="shared" si="45"/>
        <v>0</v>
      </c>
      <c r="AB275" s="54">
        <f t="shared" si="45"/>
        <v>0</v>
      </c>
    </row>
    <row r="276" spans="2:28" hidden="1" outlineLevel="3" x14ac:dyDescent="0.2">
      <c r="B276" s="3" t="s">
        <v>85</v>
      </c>
      <c r="E276" s="8" t="s">
        <v>19</v>
      </c>
      <c r="J276" s="54">
        <f t="shared" ref="J276:AB276" si="46" xml:space="preserve"> J$158</f>
        <v>0</v>
      </c>
      <c r="K276" s="54">
        <f t="shared" si="46"/>
        <v>0</v>
      </c>
      <c r="L276" s="54">
        <f t="shared" si="46"/>
        <v>0</v>
      </c>
      <c r="M276" s="54">
        <f t="shared" si="46"/>
        <v>0</v>
      </c>
      <c r="N276" s="54">
        <f t="shared" si="46"/>
        <v>0</v>
      </c>
      <c r="O276" s="54">
        <f xml:space="preserve"> O$158</f>
        <v>0</v>
      </c>
      <c r="P276" s="54">
        <f t="shared" si="46"/>
        <v>0</v>
      </c>
      <c r="Q276" s="54">
        <f t="shared" si="46"/>
        <v>0</v>
      </c>
      <c r="R276" s="54">
        <f t="shared" si="46"/>
        <v>0</v>
      </c>
      <c r="S276" s="54">
        <f t="shared" si="46"/>
        <v>0</v>
      </c>
      <c r="T276" s="54">
        <f t="shared" si="46"/>
        <v>0</v>
      </c>
      <c r="U276" s="54">
        <f t="shared" si="46"/>
        <v>0</v>
      </c>
      <c r="V276" s="54">
        <f t="shared" si="46"/>
        <v>0</v>
      </c>
      <c r="W276" s="54">
        <f t="shared" si="46"/>
        <v>0</v>
      </c>
      <c r="X276" s="54">
        <f t="shared" si="46"/>
        <v>0</v>
      </c>
      <c r="Y276" s="54">
        <f t="shared" si="46"/>
        <v>0</v>
      </c>
      <c r="Z276" s="54">
        <f t="shared" si="46"/>
        <v>0</v>
      </c>
      <c r="AA276" s="54">
        <f t="shared" si="46"/>
        <v>0</v>
      </c>
      <c r="AB276" s="54">
        <f t="shared" si="46"/>
        <v>0</v>
      </c>
    </row>
    <row r="277" spans="2:28" hidden="1" outlineLevel="2" x14ac:dyDescent="0.25"/>
    <row r="278" spans="2:28" ht="15" hidden="1" outlineLevel="2" collapsed="1" x14ac:dyDescent="0.25">
      <c r="B278" s="80" t="s">
        <v>108</v>
      </c>
      <c r="C278" s="81"/>
      <c r="D278" s="81"/>
      <c r="E278" s="82"/>
      <c r="F278" s="83"/>
      <c r="G278" s="83"/>
      <c r="H278" s="83"/>
      <c r="I278" s="81"/>
      <c r="J278" s="82"/>
      <c r="K278" s="82"/>
      <c r="L278" s="82"/>
      <c r="M278" s="82"/>
      <c r="N278" s="82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</row>
    <row r="279" spans="2:28" hidden="1" outlineLevel="3" x14ac:dyDescent="0.25"/>
    <row r="280" spans="2:28" hidden="1" outlineLevel="3" x14ac:dyDescent="0.2">
      <c r="B280" s="50" t="s">
        <v>111</v>
      </c>
      <c r="E280" s="8" t="s">
        <v>19</v>
      </c>
      <c r="J280" s="54">
        <f xml:space="preserve"> J$214 * J$262</f>
        <v>0</v>
      </c>
      <c r="K280" s="54">
        <f t="shared" ref="K280:AB280" si="47" xml:space="preserve"> K$214 * K$262</f>
        <v>0</v>
      </c>
      <c r="L280" s="54">
        <f t="shared" si="47"/>
        <v>0</v>
      </c>
      <c r="M280" s="54">
        <f xml:space="preserve"> M$214 * M$262</f>
        <v>0</v>
      </c>
      <c r="N280" s="54">
        <f t="shared" si="47"/>
        <v>0</v>
      </c>
      <c r="O280" s="54">
        <f t="shared" si="47"/>
        <v>0</v>
      </c>
      <c r="P280" s="54">
        <f t="shared" si="47"/>
        <v>0</v>
      </c>
      <c r="Q280" s="54">
        <f t="shared" si="47"/>
        <v>0</v>
      </c>
      <c r="R280" s="54">
        <f t="shared" si="47"/>
        <v>0</v>
      </c>
      <c r="S280" s="54">
        <f t="shared" si="47"/>
        <v>0</v>
      </c>
      <c r="T280" s="54">
        <f t="shared" si="47"/>
        <v>0</v>
      </c>
      <c r="U280" s="54">
        <f t="shared" si="47"/>
        <v>0</v>
      </c>
      <c r="V280" s="54">
        <f t="shared" si="47"/>
        <v>0</v>
      </c>
      <c r="W280" s="54">
        <f t="shared" si="47"/>
        <v>0</v>
      </c>
      <c r="X280" s="54">
        <f t="shared" si="47"/>
        <v>0</v>
      </c>
      <c r="Y280" s="54">
        <f t="shared" si="47"/>
        <v>0</v>
      </c>
      <c r="Z280" s="54">
        <f t="shared" si="47"/>
        <v>0</v>
      </c>
      <c r="AA280" s="54">
        <f t="shared" si="47"/>
        <v>0</v>
      </c>
      <c r="AB280" s="54">
        <f t="shared" si="47"/>
        <v>0</v>
      </c>
    </row>
    <row r="281" spans="2:28" hidden="1" outlineLevel="3" x14ac:dyDescent="0.2">
      <c r="B281" s="50" t="s">
        <v>109</v>
      </c>
      <c r="E281" s="8" t="s">
        <v>19</v>
      </c>
      <c r="J281" s="54">
        <f xml:space="preserve"> J$215 * J$262</f>
        <v>0</v>
      </c>
      <c r="K281" s="54">
        <f t="shared" ref="K281:AB281" si="48" xml:space="preserve"> K$215 * K$262</f>
        <v>0</v>
      </c>
      <c r="L281" s="54">
        <f t="shared" si="48"/>
        <v>0</v>
      </c>
      <c r="M281" s="54">
        <f t="shared" si="48"/>
        <v>0</v>
      </c>
      <c r="N281" s="54">
        <f t="shared" si="48"/>
        <v>0</v>
      </c>
      <c r="O281" s="54">
        <f t="shared" si="48"/>
        <v>0</v>
      </c>
      <c r="P281" s="54">
        <f t="shared" si="48"/>
        <v>0</v>
      </c>
      <c r="Q281" s="54">
        <f t="shared" si="48"/>
        <v>0</v>
      </c>
      <c r="R281" s="54">
        <f t="shared" si="48"/>
        <v>0</v>
      </c>
      <c r="S281" s="54">
        <f t="shared" si="48"/>
        <v>0</v>
      </c>
      <c r="T281" s="54">
        <f t="shared" si="48"/>
        <v>0</v>
      </c>
      <c r="U281" s="54">
        <f t="shared" si="48"/>
        <v>0</v>
      </c>
      <c r="V281" s="54">
        <f t="shared" si="48"/>
        <v>0</v>
      </c>
      <c r="W281" s="54">
        <f t="shared" si="48"/>
        <v>0</v>
      </c>
      <c r="X281" s="54">
        <f t="shared" si="48"/>
        <v>0</v>
      </c>
      <c r="Y281" s="54">
        <f t="shared" si="48"/>
        <v>0</v>
      </c>
      <c r="Z281" s="54">
        <f t="shared" si="48"/>
        <v>0</v>
      </c>
      <c r="AA281" s="54">
        <f t="shared" si="48"/>
        <v>0</v>
      </c>
      <c r="AB281" s="54">
        <f t="shared" si="48"/>
        <v>0</v>
      </c>
    </row>
    <row r="282" spans="2:28" hidden="1" outlineLevel="3" x14ac:dyDescent="0.2">
      <c r="B282" s="50" t="s">
        <v>110</v>
      </c>
      <c r="E282" s="8" t="s">
        <v>19</v>
      </c>
      <c r="J282" s="54">
        <f xml:space="preserve"> J$216 * J$262</f>
        <v>0</v>
      </c>
      <c r="K282" s="54">
        <f t="shared" ref="K282:AB282" si="49" xml:space="preserve"> K$216 * K$262</f>
        <v>0</v>
      </c>
      <c r="L282" s="54">
        <f t="shared" si="49"/>
        <v>0</v>
      </c>
      <c r="M282" s="54">
        <f t="shared" si="49"/>
        <v>0</v>
      </c>
      <c r="N282" s="54">
        <f t="shared" si="49"/>
        <v>0</v>
      </c>
      <c r="O282" s="54">
        <f t="shared" si="49"/>
        <v>0</v>
      </c>
      <c r="P282" s="54">
        <f t="shared" si="49"/>
        <v>0</v>
      </c>
      <c r="Q282" s="54">
        <f t="shared" si="49"/>
        <v>0</v>
      </c>
      <c r="R282" s="54">
        <f t="shared" si="49"/>
        <v>0</v>
      </c>
      <c r="S282" s="54">
        <f t="shared" si="49"/>
        <v>0</v>
      </c>
      <c r="T282" s="54">
        <f t="shared" si="49"/>
        <v>0</v>
      </c>
      <c r="U282" s="54">
        <f t="shared" si="49"/>
        <v>0</v>
      </c>
      <c r="V282" s="54">
        <f t="shared" si="49"/>
        <v>0</v>
      </c>
      <c r="W282" s="54">
        <f t="shared" si="49"/>
        <v>0</v>
      </c>
      <c r="X282" s="54">
        <f t="shared" si="49"/>
        <v>0</v>
      </c>
      <c r="Y282" s="54">
        <f t="shared" si="49"/>
        <v>0</v>
      </c>
      <c r="Z282" s="54">
        <f t="shared" si="49"/>
        <v>0</v>
      </c>
      <c r="AA282" s="54">
        <f t="shared" si="49"/>
        <v>0</v>
      </c>
      <c r="AB282" s="54">
        <f t="shared" si="49"/>
        <v>0</v>
      </c>
    </row>
    <row r="283" spans="2:28" ht="15" hidden="1" outlineLevel="3" x14ac:dyDescent="0.25">
      <c r="B283" s="49" t="s">
        <v>135</v>
      </c>
      <c r="C283" s="49"/>
      <c r="D283" s="49"/>
      <c r="E283" s="53" t="s">
        <v>19</v>
      </c>
      <c r="J283" s="58">
        <f xml:space="preserve"> J280 + J281 - J282</f>
        <v>0</v>
      </c>
      <c r="K283" s="58">
        <f t="shared" ref="K283:AB283" si="50" xml:space="preserve"> K280 + K281 - K282</f>
        <v>0</v>
      </c>
      <c r="L283" s="58">
        <f t="shared" si="50"/>
        <v>0</v>
      </c>
      <c r="M283" s="58">
        <f t="shared" si="50"/>
        <v>0</v>
      </c>
      <c r="N283" s="58">
        <f t="shared" si="50"/>
        <v>0</v>
      </c>
      <c r="O283" s="58">
        <f t="shared" si="50"/>
        <v>0</v>
      </c>
      <c r="P283" s="58">
        <f t="shared" si="50"/>
        <v>0</v>
      </c>
      <c r="Q283" s="58">
        <f t="shared" si="50"/>
        <v>0</v>
      </c>
      <c r="R283" s="58">
        <f t="shared" si="50"/>
        <v>0</v>
      </c>
      <c r="S283" s="58">
        <f t="shared" si="50"/>
        <v>0</v>
      </c>
      <c r="T283" s="58">
        <f xml:space="preserve"> T280 + T281 - T282</f>
        <v>0</v>
      </c>
      <c r="U283" s="58">
        <f t="shared" si="50"/>
        <v>0</v>
      </c>
      <c r="V283" s="58">
        <f t="shared" si="50"/>
        <v>0</v>
      </c>
      <c r="W283" s="58">
        <f t="shared" si="50"/>
        <v>0</v>
      </c>
      <c r="X283" s="58">
        <f t="shared" si="50"/>
        <v>0</v>
      </c>
      <c r="Y283" s="58">
        <f t="shared" si="50"/>
        <v>0</v>
      </c>
      <c r="Z283" s="58">
        <f t="shared" si="50"/>
        <v>0</v>
      </c>
      <c r="AA283" s="58">
        <f t="shared" si="50"/>
        <v>0</v>
      </c>
      <c r="AB283" s="58">
        <f t="shared" si="50"/>
        <v>0</v>
      </c>
    </row>
    <row r="284" spans="2:28" hidden="1" outlineLevel="3" x14ac:dyDescent="0.2">
      <c r="B284" s="50" t="s">
        <v>136</v>
      </c>
      <c r="E284" s="8" t="s">
        <v>19</v>
      </c>
      <c r="J284" s="54">
        <f xml:space="preserve"> J283 - I283</f>
        <v>0</v>
      </c>
      <c r="K284" s="54">
        <f xml:space="preserve"> K283 - J283</f>
        <v>0</v>
      </c>
      <c r="L284" s="54">
        <f xml:space="preserve"> L283 - K283</f>
        <v>0</v>
      </c>
      <c r="M284" s="54">
        <f xml:space="preserve"> M283 - L283</f>
        <v>0</v>
      </c>
      <c r="N284" s="54">
        <f xml:space="preserve"> N283 - I283</f>
        <v>0</v>
      </c>
      <c r="O284" s="54">
        <f xml:space="preserve"> O283 - M283</f>
        <v>0</v>
      </c>
      <c r="P284" s="54">
        <f xml:space="preserve"> P283 - O283</f>
        <v>0</v>
      </c>
      <c r="Q284" s="54">
        <f xml:space="preserve"> Q283 - P283</f>
        <v>0</v>
      </c>
      <c r="R284" s="54">
        <f xml:space="preserve"> R283 - Q283</f>
        <v>0</v>
      </c>
      <c r="S284" s="54">
        <f xml:space="preserve"> S283 - N283</f>
        <v>0</v>
      </c>
      <c r="T284" s="54">
        <f xml:space="preserve"> T283 - R283</f>
        <v>0</v>
      </c>
      <c r="U284" s="54">
        <f xml:space="preserve"> U283 - T283</f>
        <v>0</v>
      </c>
      <c r="V284" s="54">
        <f xml:space="preserve"> V283 - S283</f>
        <v>0</v>
      </c>
      <c r="W284" s="54">
        <f xml:space="preserve"> W283 - U283</f>
        <v>0</v>
      </c>
      <c r="X284" s="54">
        <f xml:space="preserve"> X283 - W283</f>
        <v>0</v>
      </c>
      <c r="Y284" s="54">
        <f xml:space="preserve"> Y283 - V283</f>
        <v>0</v>
      </c>
      <c r="Z284" s="54">
        <f xml:space="preserve"> Z283 - X283</f>
        <v>0</v>
      </c>
      <c r="AA284" s="54">
        <f xml:space="preserve"> AA283 - Z283</f>
        <v>0</v>
      </c>
      <c r="AB284" s="54">
        <f xml:space="preserve"> AB283 - Y283</f>
        <v>0</v>
      </c>
    </row>
    <row r="285" spans="2:28" hidden="1" outlineLevel="2" x14ac:dyDescent="0.25"/>
    <row r="286" spans="2:28" ht="15" hidden="1" outlineLevel="2" collapsed="1" x14ac:dyDescent="0.25">
      <c r="B286" s="80" t="s">
        <v>138</v>
      </c>
      <c r="C286" s="81"/>
      <c r="D286" s="81"/>
      <c r="E286" s="82"/>
      <c r="F286" s="83"/>
      <c r="G286" s="83"/>
      <c r="H286" s="83"/>
      <c r="I286" s="81"/>
      <c r="J286" s="82"/>
      <c r="K286" s="82"/>
      <c r="L286" s="82"/>
      <c r="M286" s="82"/>
      <c r="N286" s="82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  <c r="AB286" s="81"/>
    </row>
    <row r="287" spans="2:28" hidden="1" outlineLevel="3" x14ac:dyDescent="0.25"/>
    <row r="288" spans="2:28" ht="15" hidden="1" outlineLevel="3" x14ac:dyDescent="0.25">
      <c r="B288" s="41" t="s">
        <v>138</v>
      </c>
      <c r="E288" s="8" t="s">
        <v>19</v>
      </c>
      <c r="J288" s="54">
        <f t="shared" ref="J288:M289" si="51" xml:space="preserve"> SUM(J303, J398)</f>
        <v>0</v>
      </c>
      <c r="K288" s="54">
        <f t="shared" si="51"/>
        <v>0</v>
      </c>
      <c r="L288" s="54">
        <f t="shared" si="51"/>
        <v>0</v>
      </c>
      <c r="M288" s="54">
        <f t="shared" si="51"/>
        <v>0</v>
      </c>
      <c r="N288" s="58">
        <f xml:space="preserve">  SUM(J288:M288)</f>
        <v>0</v>
      </c>
      <c r="O288" s="54">
        <f t="shared" ref="O288:R289" si="52" xml:space="preserve"> SUM(O303, O398)</f>
        <v>0</v>
      </c>
      <c r="P288" s="54">
        <f t="shared" si="52"/>
        <v>0</v>
      </c>
      <c r="Q288" s="54">
        <f t="shared" si="52"/>
        <v>0</v>
      </c>
      <c r="R288" s="54">
        <f t="shared" si="52"/>
        <v>0</v>
      </c>
      <c r="S288" s="58">
        <f xml:space="preserve">  SUM(O288:R288)</f>
        <v>0</v>
      </c>
      <c r="T288" s="54">
        <f xml:space="preserve"> SUM(T303, T398)</f>
        <v>0</v>
      </c>
      <c r="U288" s="54">
        <f xml:space="preserve"> SUM(U303, U398)</f>
        <v>0</v>
      </c>
      <c r="V288" s="58">
        <f xml:space="preserve">  SUM(T288:U288)</f>
        <v>0</v>
      </c>
      <c r="W288" s="54">
        <f xml:space="preserve"> SUM(W303, W398)</f>
        <v>0</v>
      </c>
      <c r="X288" s="54">
        <f xml:space="preserve"> SUM(X303, X398)</f>
        <v>0</v>
      </c>
      <c r="Y288" s="58">
        <f xml:space="preserve">  SUM(W288:X288)</f>
        <v>0</v>
      </c>
      <c r="Z288" s="54">
        <f xml:space="preserve"> SUM(Z303, Z398)</f>
        <v>0</v>
      </c>
      <c r="AA288" s="54">
        <f xml:space="preserve"> SUM(AA303, AA398)</f>
        <v>0</v>
      </c>
      <c r="AB288" s="58">
        <f xml:space="preserve">  SUM(Z288:AA288)</f>
        <v>0</v>
      </c>
    </row>
    <row r="289" spans="2:28" ht="15" hidden="1" outlineLevel="3" x14ac:dyDescent="0.25">
      <c r="B289" s="41" t="s">
        <v>139</v>
      </c>
      <c r="E289" s="8" t="s">
        <v>19</v>
      </c>
      <c r="J289" s="54">
        <f t="shared" si="51"/>
        <v>0</v>
      </c>
      <c r="K289" s="54">
        <f t="shared" si="51"/>
        <v>0</v>
      </c>
      <c r="L289" s="54">
        <f t="shared" si="51"/>
        <v>0</v>
      </c>
      <c r="M289" s="54">
        <f t="shared" si="51"/>
        <v>0</v>
      </c>
      <c r="N289" s="58">
        <f xml:space="preserve"> M289</f>
        <v>0</v>
      </c>
      <c r="O289" s="54">
        <f t="shared" si="52"/>
        <v>0</v>
      </c>
      <c r="P289" s="54">
        <f t="shared" si="52"/>
        <v>0</v>
      </c>
      <c r="Q289" s="54">
        <f t="shared" si="52"/>
        <v>0</v>
      </c>
      <c r="R289" s="54">
        <f t="shared" si="52"/>
        <v>0</v>
      </c>
      <c r="S289" s="58">
        <f xml:space="preserve"> R289</f>
        <v>0</v>
      </c>
      <c r="T289" s="54">
        <f xml:space="preserve"> SUM(T304, T399)</f>
        <v>0</v>
      </c>
      <c r="U289" s="54">
        <f xml:space="preserve"> SUM(U304, U399)</f>
        <v>0</v>
      </c>
      <c r="V289" s="58">
        <f xml:space="preserve"> U289</f>
        <v>0</v>
      </c>
      <c r="W289" s="54">
        <f xml:space="preserve"> SUM(W304, W399)</f>
        <v>0</v>
      </c>
      <c r="X289" s="54">
        <f xml:space="preserve"> SUM(X304, X399)</f>
        <v>0</v>
      </c>
      <c r="Y289" s="58">
        <f xml:space="preserve"> X289</f>
        <v>0</v>
      </c>
      <c r="Z289" s="54">
        <f xml:space="preserve"> SUM(Z304, Z399)</f>
        <v>0</v>
      </c>
      <c r="AA289" s="54">
        <f xml:space="preserve"> SUM(AA304, AA399)</f>
        <v>0</v>
      </c>
      <c r="AB289" s="58">
        <f xml:space="preserve"> AA289</f>
        <v>0</v>
      </c>
    </row>
    <row r="290" spans="2:28" ht="15" hidden="1" outlineLevel="3" x14ac:dyDescent="0.2">
      <c r="B290" s="41"/>
      <c r="J290" s="3"/>
      <c r="K290" s="3"/>
      <c r="L290" s="3"/>
      <c r="M290" s="3"/>
      <c r="N290" s="53"/>
      <c r="S290" s="53"/>
      <c r="V290" s="53"/>
      <c r="Y290" s="53"/>
      <c r="AB290" s="53"/>
    </row>
    <row r="291" spans="2:28" ht="15" hidden="1" outlineLevel="3" x14ac:dyDescent="0.25">
      <c r="B291" s="41" t="s">
        <v>140</v>
      </c>
      <c r="E291" s="8" t="s">
        <v>19</v>
      </c>
      <c r="J291" s="54">
        <f t="shared" ref="J291:M292" si="53" xml:space="preserve"> SUM(J306, J401)</f>
        <v>0</v>
      </c>
      <c r="K291" s="54">
        <f t="shared" si="53"/>
        <v>0</v>
      </c>
      <c r="L291" s="54">
        <f t="shared" si="53"/>
        <v>0</v>
      </c>
      <c r="M291" s="54">
        <f t="shared" si="53"/>
        <v>0</v>
      </c>
      <c r="N291" s="58">
        <f>J291</f>
        <v>0</v>
      </c>
      <c r="O291" s="54">
        <f t="shared" ref="O291:R292" si="54" xml:space="preserve"> SUM(O306, O401)</f>
        <v>0</v>
      </c>
      <c r="P291" s="54">
        <f t="shared" si="54"/>
        <v>0</v>
      </c>
      <c r="Q291" s="54">
        <f t="shared" si="54"/>
        <v>0</v>
      </c>
      <c r="R291" s="54">
        <f t="shared" si="54"/>
        <v>0</v>
      </c>
      <c r="S291" s="58">
        <f>O291</f>
        <v>0</v>
      </c>
      <c r="T291" s="54">
        <f xml:space="preserve"> SUM(T306, T401)</f>
        <v>0</v>
      </c>
      <c r="U291" s="54">
        <f xml:space="preserve"> SUM(U306, U401)</f>
        <v>0</v>
      </c>
      <c r="V291" s="58">
        <f>T291</f>
        <v>0</v>
      </c>
      <c r="W291" s="54">
        <f xml:space="preserve"> SUM(W306, W401)</f>
        <v>0</v>
      </c>
      <c r="X291" s="54">
        <f xml:space="preserve"> SUM(X306, X401)</f>
        <v>0</v>
      </c>
      <c r="Y291" s="58">
        <f>W291</f>
        <v>0</v>
      </c>
      <c r="Z291" s="54">
        <f xml:space="preserve"> SUM(Z306, Z401)</f>
        <v>0</v>
      </c>
      <c r="AA291" s="54">
        <f xml:space="preserve"> SUM(AA306, AA401)</f>
        <v>0</v>
      </c>
      <c r="AB291" s="58">
        <f>Z291</f>
        <v>0</v>
      </c>
    </row>
    <row r="292" spans="2:28" ht="15" hidden="1" outlineLevel="3" x14ac:dyDescent="0.25">
      <c r="B292" s="41" t="s">
        <v>141</v>
      </c>
      <c r="E292" s="8" t="s">
        <v>19</v>
      </c>
      <c r="J292" s="54">
        <f t="shared" si="53"/>
        <v>0</v>
      </c>
      <c r="K292" s="54">
        <f t="shared" si="53"/>
        <v>0</v>
      </c>
      <c r="L292" s="54">
        <f t="shared" si="53"/>
        <v>0</v>
      </c>
      <c r="M292" s="54">
        <f t="shared" si="53"/>
        <v>0</v>
      </c>
      <c r="N292" s="58">
        <f xml:space="preserve"> M292</f>
        <v>0</v>
      </c>
      <c r="O292" s="54">
        <f t="shared" si="54"/>
        <v>0</v>
      </c>
      <c r="P292" s="54">
        <f t="shared" si="54"/>
        <v>0</v>
      </c>
      <c r="Q292" s="54">
        <f t="shared" si="54"/>
        <v>0</v>
      </c>
      <c r="R292" s="54">
        <f t="shared" si="54"/>
        <v>0</v>
      </c>
      <c r="S292" s="58">
        <f xml:space="preserve"> R292</f>
        <v>0</v>
      </c>
      <c r="T292" s="54">
        <f xml:space="preserve"> SUM(T307, T402)</f>
        <v>0</v>
      </c>
      <c r="U292" s="54">
        <f xml:space="preserve"> SUM(U307, U402)</f>
        <v>0</v>
      </c>
      <c r="V292" s="58">
        <f xml:space="preserve"> U292</f>
        <v>0</v>
      </c>
      <c r="W292" s="54">
        <f xml:space="preserve"> SUM(W307, W402)</f>
        <v>0</v>
      </c>
      <c r="X292" s="54">
        <f xml:space="preserve"> SUM(X307, X402)</f>
        <v>0</v>
      </c>
      <c r="Y292" s="58">
        <f xml:space="preserve"> X292</f>
        <v>0</v>
      </c>
      <c r="Z292" s="54">
        <f xml:space="preserve"> SUM(Z307, Z402)</f>
        <v>0</v>
      </c>
      <c r="AA292" s="54">
        <f xml:space="preserve"> SUM(AA307, AA402)</f>
        <v>0</v>
      </c>
      <c r="AB292" s="58">
        <f xml:space="preserve"> AA292</f>
        <v>0</v>
      </c>
    </row>
    <row r="293" spans="2:28" ht="15" hidden="1" outlineLevel="3" x14ac:dyDescent="0.2">
      <c r="B293" s="41"/>
      <c r="J293" s="3"/>
      <c r="K293" s="3"/>
      <c r="L293" s="3"/>
      <c r="M293" s="3"/>
      <c r="N293" s="53"/>
      <c r="S293" s="53"/>
      <c r="V293" s="53"/>
      <c r="Y293" s="53"/>
      <c r="AB293" s="53"/>
    </row>
    <row r="294" spans="2:28" ht="15" hidden="1" outlineLevel="3" x14ac:dyDescent="0.25">
      <c r="B294" s="41" t="s">
        <v>142</v>
      </c>
      <c r="E294" s="8" t="s">
        <v>19</v>
      </c>
      <c r="J294" s="54">
        <f t="shared" ref="J294:M296" si="55" xml:space="preserve"> SUM(J309, J404)</f>
        <v>0</v>
      </c>
      <c r="K294" s="54">
        <f t="shared" si="55"/>
        <v>0</v>
      </c>
      <c r="L294" s="54">
        <f t="shared" si="55"/>
        <v>0</v>
      </c>
      <c r="M294" s="54">
        <f t="shared" si="55"/>
        <v>0</v>
      </c>
      <c r="N294" s="58">
        <f xml:space="preserve"> J294</f>
        <v>0</v>
      </c>
      <c r="O294" s="54">
        <f t="shared" ref="O294:R296" si="56" xml:space="preserve"> SUM(O309, O404)</f>
        <v>0</v>
      </c>
      <c r="P294" s="54">
        <f t="shared" si="56"/>
        <v>0</v>
      </c>
      <c r="Q294" s="54">
        <f t="shared" si="56"/>
        <v>0</v>
      </c>
      <c r="R294" s="54">
        <f t="shared" si="56"/>
        <v>0</v>
      </c>
      <c r="S294" s="58">
        <f xml:space="preserve"> O294</f>
        <v>0</v>
      </c>
      <c r="T294" s="54">
        <f t="shared" ref="T294:U296" si="57" xml:space="preserve"> SUM(T309, T404)</f>
        <v>0</v>
      </c>
      <c r="U294" s="54">
        <f t="shared" si="57"/>
        <v>0</v>
      </c>
      <c r="V294" s="58">
        <f xml:space="preserve"> T294</f>
        <v>0</v>
      </c>
      <c r="W294" s="54">
        <f t="shared" ref="W294:X296" si="58" xml:space="preserve"> SUM(W309, W404)</f>
        <v>0</v>
      </c>
      <c r="X294" s="54">
        <f t="shared" si="58"/>
        <v>0</v>
      </c>
      <c r="Y294" s="58">
        <f xml:space="preserve"> W294</f>
        <v>0</v>
      </c>
      <c r="Z294" s="54">
        <f t="shared" ref="Z294:AA296" si="59" xml:space="preserve"> SUM(Z309, Z404)</f>
        <v>0</v>
      </c>
      <c r="AA294" s="54">
        <f t="shared" si="59"/>
        <v>0</v>
      </c>
      <c r="AB294" s="58">
        <f xml:space="preserve"> Z294</f>
        <v>0</v>
      </c>
    </row>
    <row r="295" spans="2:28" ht="15" hidden="1" outlineLevel="3" x14ac:dyDescent="0.25">
      <c r="B295" s="41" t="s">
        <v>143</v>
      </c>
      <c r="E295" s="8" t="s">
        <v>19</v>
      </c>
      <c r="J295" s="54">
        <f t="shared" si="55"/>
        <v>0</v>
      </c>
      <c r="K295" s="54">
        <f t="shared" si="55"/>
        <v>0</v>
      </c>
      <c r="L295" s="54">
        <f t="shared" si="55"/>
        <v>0</v>
      </c>
      <c r="M295" s="54">
        <f t="shared" si="55"/>
        <v>0</v>
      </c>
      <c r="N295" s="58">
        <f xml:space="preserve">  SUM(J295:M295)</f>
        <v>0</v>
      </c>
      <c r="O295" s="54">
        <f t="shared" si="56"/>
        <v>0</v>
      </c>
      <c r="P295" s="54">
        <f t="shared" si="56"/>
        <v>0</v>
      </c>
      <c r="Q295" s="54">
        <f t="shared" si="56"/>
        <v>0</v>
      </c>
      <c r="R295" s="54">
        <f t="shared" si="56"/>
        <v>0</v>
      </c>
      <c r="S295" s="58">
        <f xml:space="preserve">  SUM(O295:R295)</f>
        <v>0</v>
      </c>
      <c r="T295" s="54">
        <f t="shared" si="57"/>
        <v>0</v>
      </c>
      <c r="U295" s="54">
        <f t="shared" si="57"/>
        <v>0</v>
      </c>
      <c r="V295" s="58">
        <f xml:space="preserve">  SUM(T295:U295)</f>
        <v>0</v>
      </c>
      <c r="W295" s="54">
        <f t="shared" si="58"/>
        <v>0</v>
      </c>
      <c r="X295" s="54">
        <f t="shared" si="58"/>
        <v>0</v>
      </c>
      <c r="Y295" s="58">
        <f xml:space="preserve">  SUM(W295:X295)</f>
        <v>0</v>
      </c>
      <c r="Z295" s="54">
        <f t="shared" si="59"/>
        <v>0</v>
      </c>
      <c r="AA295" s="54">
        <f t="shared" si="59"/>
        <v>0</v>
      </c>
      <c r="AB295" s="58">
        <f xml:space="preserve">  SUM(Z295:AA295)</f>
        <v>0</v>
      </c>
    </row>
    <row r="296" spans="2:28" ht="15" hidden="1" outlineLevel="3" x14ac:dyDescent="0.25">
      <c r="B296" s="41" t="s">
        <v>144</v>
      </c>
      <c r="E296" s="8" t="s">
        <v>19</v>
      </c>
      <c r="J296" s="54">
        <f t="shared" si="55"/>
        <v>0</v>
      </c>
      <c r="K296" s="54">
        <f t="shared" si="55"/>
        <v>0</v>
      </c>
      <c r="L296" s="54">
        <f t="shared" si="55"/>
        <v>0</v>
      </c>
      <c r="M296" s="54">
        <f t="shared" si="55"/>
        <v>0</v>
      </c>
      <c r="N296" s="58">
        <f xml:space="preserve"> M296</f>
        <v>0</v>
      </c>
      <c r="O296" s="54">
        <f t="shared" si="56"/>
        <v>0</v>
      </c>
      <c r="P296" s="54">
        <f t="shared" si="56"/>
        <v>0</v>
      </c>
      <c r="Q296" s="54">
        <f t="shared" si="56"/>
        <v>0</v>
      </c>
      <c r="R296" s="54">
        <f t="shared" si="56"/>
        <v>0</v>
      </c>
      <c r="S296" s="58">
        <f xml:space="preserve"> R296</f>
        <v>0</v>
      </c>
      <c r="T296" s="54">
        <f t="shared" si="57"/>
        <v>0</v>
      </c>
      <c r="U296" s="54">
        <f t="shared" si="57"/>
        <v>0</v>
      </c>
      <c r="V296" s="58">
        <f xml:space="preserve"> U296</f>
        <v>0</v>
      </c>
      <c r="W296" s="54">
        <f t="shared" si="58"/>
        <v>0</v>
      </c>
      <c r="X296" s="54">
        <f t="shared" si="58"/>
        <v>0</v>
      </c>
      <c r="Y296" s="58">
        <f xml:space="preserve"> X296</f>
        <v>0</v>
      </c>
      <c r="Z296" s="54">
        <f t="shared" si="59"/>
        <v>0</v>
      </c>
      <c r="AA296" s="54">
        <f t="shared" si="59"/>
        <v>0</v>
      </c>
      <c r="AB296" s="58">
        <f xml:space="preserve"> AA296</f>
        <v>0</v>
      </c>
    </row>
    <row r="297" spans="2:28" ht="15" hidden="1" outlineLevel="3" x14ac:dyDescent="0.2">
      <c r="B297" s="41"/>
      <c r="J297" s="3"/>
      <c r="K297" s="3"/>
      <c r="L297" s="3"/>
      <c r="M297" s="3"/>
      <c r="N297" s="53"/>
      <c r="S297" s="53"/>
      <c r="V297" s="53"/>
      <c r="Y297" s="53"/>
      <c r="AB297" s="53"/>
    </row>
    <row r="298" spans="2:28" ht="15" hidden="1" outlineLevel="3" x14ac:dyDescent="0.25">
      <c r="B298" s="41" t="s">
        <v>145</v>
      </c>
      <c r="E298" s="8" t="s">
        <v>19</v>
      </c>
      <c r="J298" s="54">
        <f t="shared" ref="J298:M299" si="60" xml:space="preserve"> SUM(J313, J408)</f>
        <v>0</v>
      </c>
      <c r="K298" s="54">
        <f t="shared" si="60"/>
        <v>0</v>
      </c>
      <c r="L298" s="54">
        <f t="shared" si="60"/>
        <v>0</v>
      </c>
      <c r="M298" s="54">
        <f t="shared" si="60"/>
        <v>0</v>
      </c>
      <c r="N298" s="58">
        <f xml:space="preserve"> J298</f>
        <v>0</v>
      </c>
      <c r="O298" s="54">
        <f t="shared" ref="O298:R299" si="61" xml:space="preserve"> SUM(O313, O408)</f>
        <v>0</v>
      </c>
      <c r="P298" s="54">
        <f t="shared" si="61"/>
        <v>0</v>
      </c>
      <c r="Q298" s="54">
        <f t="shared" si="61"/>
        <v>0</v>
      </c>
      <c r="R298" s="54">
        <f t="shared" si="61"/>
        <v>0</v>
      </c>
      <c r="S298" s="58">
        <f xml:space="preserve"> O298</f>
        <v>0</v>
      </c>
      <c r="T298" s="54">
        <f xml:space="preserve"> SUM(T313, T408)</f>
        <v>0</v>
      </c>
      <c r="U298" s="54">
        <f xml:space="preserve"> SUM(U313, U408)</f>
        <v>0</v>
      </c>
      <c r="V298" s="58">
        <f xml:space="preserve"> T298</f>
        <v>0</v>
      </c>
      <c r="W298" s="54">
        <f xml:space="preserve"> SUM(W313, W408)</f>
        <v>0</v>
      </c>
      <c r="X298" s="54">
        <f xml:space="preserve"> SUM(X313, X408)</f>
        <v>0</v>
      </c>
      <c r="Y298" s="58">
        <f xml:space="preserve"> W298</f>
        <v>0</v>
      </c>
      <c r="Z298" s="54">
        <f xml:space="preserve"> SUM(Z313, Z408)</f>
        <v>0</v>
      </c>
      <c r="AA298" s="54">
        <f xml:space="preserve"> SUM(AA313, AA408)</f>
        <v>0</v>
      </c>
      <c r="AB298" s="58">
        <f xml:space="preserve"> Z298</f>
        <v>0</v>
      </c>
    </row>
    <row r="299" spans="2:28" ht="15" hidden="1" outlineLevel="3" x14ac:dyDescent="0.25">
      <c r="B299" s="41" t="s">
        <v>146</v>
      </c>
      <c r="E299" s="8" t="s">
        <v>19</v>
      </c>
      <c r="J299" s="54">
        <f t="shared" si="60"/>
        <v>0</v>
      </c>
      <c r="K299" s="54">
        <f t="shared" si="60"/>
        <v>0</v>
      </c>
      <c r="L299" s="54">
        <f t="shared" si="60"/>
        <v>0</v>
      </c>
      <c r="M299" s="54">
        <f t="shared" si="60"/>
        <v>0</v>
      </c>
      <c r="N299" s="58">
        <f>M299</f>
        <v>0</v>
      </c>
      <c r="O299" s="54">
        <f t="shared" si="61"/>
        <v>0</v>
      </c>
      <c r="P299" s="54">
        <f t="shared" si="61"/>
        <v>0</v>
      </c>
      <c r="Q299" s="54">
        <f t="shared" si="61"/>
        <v>0</v>
      </c>
      <c r="R299" s="54">
        <f t="shared" si="61"/>
        <v>0</v>
      </c>
      <c r="S299" s="58">
        <f>R299</f>
        <v>0</v>
      </c>
      <c r="T299" s="54">
        <f xml:space="preserve"> SUM(T314, T409)</f>
        <v>0</v>
      </c>
      <c r="U299" s="54">
        <f xml:space="preserve"> SUM(U314, U409)</f>
        <v>0</v>
      </c>
      <c r="V299" s="58">
        <f>U299</f>
        <v>0</v>
      </c>
      <c r="W299" s="54">
        <f xml:space="preserve"> SUM(W314, W409)</f>
        <v>0</v>
      </c>
      <c r="X299" s="54">
        <f xml:space="preserve"> SUM(X314, X409)</f>
        <v>0</v>
      </c>
      <c r="Y299" s="58">
        <f>X299</f>
        <v>0</v>
      </c>
      <c r="Z299" s="54">
        <f xml:space="preserve"> SUM(Z314, Z409)</f>
        <v>0</v>
      </c>
      <c r="AA299" s="54">
        <f xml:space="preserve"> SUM(AA314, AA409)</f>
        <v>0</v>
      </c>
      <c r="AB299" s="58">
        <f>AA299</f>
        <v>0</v>
      </c>
    </row>
    <row r="300" spans="2:28" hidden="1" outlineLevel="3" x14ac:dyDescent="0.25"/>
    <row r="301" spans="2:28" ht="15" hidden="1" outlineLevel="3" x14ac:dyDescent="0.25">
      <c r="B301" s="88" t="s">
        <v>137</v>
      </c>
      <c r="C301" s="84"/>
      <c r="D301" s="84"/>
      <c r="E301" s="85"/>
      <c r="F301" s="86"/>
      <c r="G301" s="86"/>
      <c r="H301" s="86"/>
      <c r="I301" s="84"/>
      <c r="J301" s="85"/>
      <c r="K301" s="85"/>
      <c r="L301" s="85"/>
      <c r="M301" s="85"/>
      <c r="N301" s="85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  <c r="Z301" s="84"/>
      <c r="AA301" s="84"/>
      <c r="AB301" s="84"/>
    </row>
    <row r="302" spans="2:28" hidden="1" outlineLevel="4" x14ac:dyDescent="0.25"/>
    <row r="303" spans="2:28" ht="15" hidden="1" outlineLevel="4" x14ac:dyDescent="0.25">
      <c r="B303" s="41" t="s">
        <v>149</v>
      </c>
      <c r="E303" s="8" t="s">
        <v>19</v>
      </c>
      <c r="J303" s="54">
        <f xml:space="preserve"> SUM(J321, J341, J361, J381)</f>
        <v>0</v>
      </c>
      <c r="K303" s="54">
        <f t="shared" ref="K303:AA303" si="62" xml:space="preserve"> SUM(K321, K341, K361, K381)</f>
        <v>0</v>
      </c>
      <c r="L303" s="54">
        <f t="shared" si="62"/>
        <v>0</v>
      </c>
      <c r="M303" s="54">
        <f t="shared" si="62"/>
        <v>0</v>
      </c>
      <c r="N303" s="58">
        <f xml:space="preserve">  SUM(J303:M303)</f>
        <v>0</v>
      </c>
      <c r="O303" s="54">
        <f t="shared" si="62"/>
        <v>0</v>
      </c>
      <c r="P303" s="54">
        <f t="shared" si="62"/>
        <v>0</v>
      </c>
      <c r="Q303" s="54">
        <f t="shared" si="62"/>
        <v>0</v>
      </c>
      <c r="R303" s="54">
        <f t="shared" si="62"/>
        <v>0</v>
      </c>
      <c r="S303" s="58">
        <f xml:space="preserve">  SUM(O303:R303)</f>
        <v>0</v>
      </c>
      <c r="T303" s="54">
        <f t="shared" si="62"/>
        <v>0</v>
      </c>
      <c r="U303" s="54">
        <f t="shared" si="62"/>
        <v>0</v>
      </c>
      <c r="V303" s="58">
        <f xml:space="preserve">  SUM(T303:U303)</f>
        <v>0</v>
      </c>
      <c r="W303" s="54">
        <f t="shared" si="62"/>
        <v>0</v>
      </c>
      <c r="X303" s="54">
        <f t="shared" si="62"/>
        <v>0</v>
      </c>
      <c r="Y303" s="58">
        <f xml:space="preserve">  SUM(W303:X303)</f>
        <v>0</v>
      </c>
      <c r="Z303" s="54">
        <f t="shared" si="62"/>
        <v>0</v>
      </c>
      <c r="AA303" s="54">
        <f t="shared" si="62"/>
        <v>0</v>
      </c>
      <c r="AB303" s="58">
        <f xml:space="preserve">  SUM(Z303:AA303)</f>
        <v>0</v>
      </c>
    </row>
    <row r="304" spans="2:28" ht="15" hidden="1" outlineLevel="4" x14ac:dyDescent="0.25">
      <c r="B304" s="41" t="s">
        <v>139</v>
      </c>
      <c r="E304" s="8" t="s">
        <v>19</v>
      </c>
      <c r="J304" s="54">
        <f xml:space="preserve"> SUM(J323, J343, J363, J383)</f>
        <v>0</v>
      </c>
      <c r="K304" s="54">
        <f t="shared" ref="K304:AA304" si="63" xml:space="preserve"> SUM(K323, K343, K363, K383)</f>
        <v>0</v>
      </c>
      <c r="L304" s="54">
        <f t="shared" si="63"/>
        <v>0</v>
      </c>
      <c r="M304" s="54">
        <f t="shared" si="63"/>
        <v>0</v>
      </c>
      <c r="N304" s="58">
        <f xml:space="preserve"> M304</f>
        <v>0</v>
      </c>
      <c r="O304" s="54">
        <f t="shared" si="63"/>
        <v>0</v>
      </c>
      <c r="P304" s="54">
        <f t="shared" si="63"/>
        <v>0</v>
      </c>
      <c r="Q304" s="54">
        <f t="shared" si="63"/>
        <v>0</v>
      </c>
      <c r="R304" s="54">
        <f t="shared" si="63"/>
        <v>0</v>
      </c>
      <c r="S304" s="58">
        <f xml:space="preserve"> R304</f>
        <v>0</v>
      </c>
      <c r="T304" s="54">
        <f t="shared" si="63"/>
        <v>0</v>
      </c>
      <c r="U304" s="54">
        <f t="shared" si="63"/>
        <v>0</v>
      </c>
      <c r="V304" s="58">
        <f xml:space="preserve"> U304</f>
        <v>0</v>
      </c>
      <c r="W304" s="54">
        <f t="shared" si="63"/>
        <v>0</v>
      </c>
      <c r="X304" s="54">
        <f t="shared" si="63"/>
        <v>0</v>
      </c>
      <c r="Y304" s="58">
        <f xml:space="preserve"> X304</f>
        <v>0</v>
      </c>
      <c r="Z304" s="54">
        <f t="shared" si="63"/>
        <v>0</v>
      </c>
      <c r="AA304" s="54">
        <f t="shared" si="63"/>
        <v>0</v>
      </c>
      <c r="AB304" s="58">
        <f xml:space="preserve"> AA304</f>
        <v>0</v>
      </c>
    </row>
    <row r="305" spans="2:28" ht="15" hidden="1" outlineLevel="4" x14ac:dyDescent="0.2">
      <c r="B305" s="41"/>
      <c r="N305" s="53"/>
      <c r="O305" s="8"/>
      <c r="P305" s="8"/>
      <c r="Q305" s="8"/>
      <c r="R305" s="8"/>
      <c r="S305" s="53"/>
      <c r="T305" s="8"/>
      <c r="U305" s="8"/>
      <c r="V305" s="53"/>
      <c r="W305" s="8"/>
      <c r="X305" s="8"/>
      <c r="Y305" s="53"/>
      <c r="Z305" s="8"/>
      <c r="AA305" s="8"/>
      <c r="AB305" s="53"/>
    </row>
    <row r="306" spans="2:28" ht="15" hidden="1" outlineLevel="4" x14ac:dyDescent="0.25">
      <c r="B306" s="41" t="s">
        <v>140</v>
      </c>
      <c r="E306" s="8" t="s">
        <v>19</v>
      </c>
      <c r="J306" s="54">
        <f>SUM(J326, J346, J366, J386)</f>
        <v>0</v>
      </c>
      <c r="K306" s="54">
        <f t="shared" ref="K306:AA306" si="64">SUM(K326, K346, K366, K386)</f>
        <v>0</v>
      </c>
      <c r="L306" s="54">
        <f t="shared" si="64"/>
        <v>0</v>
      </c>
      <c r="M306" s="54">
        <f t="shared" si="64"/>
        <v>0</v>
      </c>
      <c r="N306" s="58">
        <f>J306</f>
        <v>0</v>
      </c>
      <c r="O306" s="54">
        <f t="shared" si="64"/>
        <v>0</v>
      </c>
      <c r="P306" s="54">
        <f t="shared" si="64"/>
        <v>0</v>
      </c>
      <c r="Q306" s="54">
        <f t="shared" si="64"/>
        <v>0</v>
      </c>
      <c r="R306" s="54">
        <f t="shared" si="64"/>
        <v>0</v>
      </c>
      <c r="S306" s="58">
        <f>O306</f>
        <v>0</v>
      </c>
      <c r="T306" s="54">
        <f t="shared" si="64"/>
        <v>0</v>
      </c>
      <c r="U306" s="54">
        <f t="shared" si="64"/>
        <v>0</v>
      </c>
      <c r="V306" s="58">
        <f>T306</f>
        <v>0</v>
      </c>
      <c r="W306" s="54">
        <f t="shared" si="64"/>
        <v>0</v>
      </c>
      <c r="X306" s="54">
        <f t="shared" si="64"/>
        <v>0</v>
      </c>
      <c r="Y306" s="58">
        <f>W306</f>
        <v>0</v>
      </c>
      <c r="Z306" s="54">
        <f t="shared" si="64"/>
        <v>0</v>
      </c>
      <c r="AA306" s="54">
        <f t="shared" si="64"/>
        <v>0</v>
      </c>
      <c r="AB306" s="58">
        <f>Z306</f>
        <v>0</v>
      </c>
    </row>
    <row r="307" spans="2:28" ht="15" hidden="1" outlineLevel="4" x14ac:dyDescent="0.25">
      <c r="B307" s="41" t="s">
        <v>141</v>
      </c>
      <c r="E307" s="8" t="s">
        <v>19</v>
      </c>
      <c r="J307" s="54">
        <f>SUM(J327, J347, J367, J387)</f>
        <v>0</v>
      </c>
      <c r="K307" s="54">
        <f t="shared" ref="K307:AA307" si="65">SUM(K327, K347, K367, K387)</f>
        <v>0</v>
      </c>
      <c r="L307" s="54">
        <f t="shared" si="65"/>
        <v>0</v>
      </c>
      <c r="M307" s="54">
        <f t="shared" si="65"/>
        <v>0</v>
      </c>
      <c r="N307" s="58">
        <f xml:space="preserve"> M307</f>
        <v>0</v>
      </c>
      <c r="O307" s="54">
        <f t="shared" si="65"/>
        <v>0</v>
      </c>
      <c r="P307" s="54">
        <f t="shared" si="65"/>
        <v>0</v>
      </c>
      <c r="Q307" s="54">
        <f t="shared" si="65"/>
        <v>0</v>
      </c>
      <c r="R307" s="54">
        <f t="shared" si="65"/>
        <v>0</v>
      </c>
      <c r="S307" s="58">
        <f xml:space="preserve"> R307</f>
        <v>0</v>
      </c>
      <c r="T307" s="54">
        <f t="shared" si="65"/>
        <v>0</v>
      </c>
      <c r="U307" s="54">
        <f t="shared" si="65"/>
        <v>0</v>
      </c>
      <c r="V307" s="58">
        <f xml:space="preserve"> U307</f>
        <v>0</v>
      </c>
      <c r="W307" s="54">
        <f t="shared" si="65"/>
        <v>0</v>
      </c>
      <c r="X307" s="54">
        <f t="shared" si="65"/>
        <v>0</v>
      </c>
      <c r="Y307" s="58">
        <f xml:space="preserve"> X307</f>
        <v>0</v>
      </c>
      <c r="Z307" s="54">
        <f t="shared" si="65"/>
        <v>0</v>
      </c>
      <c r="AA307" s="54">
        <f t="shared" si="65"/>
        <v>0</v>
      </c>
      <c r="AB307" s="58">
        <f xml:space="preserve"> AA307</f>
        <v>0</v>
      </c>
    </row>
    <row r="308" spans="2:28" ht="15" hidden="1" outlineLevel="4" x14ac:dyDescent="0.2">
      <c r="B308" s="41"/>
      <c r="N308" s="53"/>
      <c r="O308" s="8"/>
      <c r="P308" s="8"/>
      <c r="Q308" s="8"/>
      <c r="R308" s="8"/>
      <c r="S308" s="53"/>
      <c r="T308" s="8"/>
      <c r="U308" s="8"/>
      <c r="V308" s="53"/>
      <c r="W308" s="8"/>
      <c r="X308" s="8"/>
      <c r="Y308" s="53"/>
      <c r="Z308" s="8"/>
      <c r="AA308" s="8"/>
      <c r="AB308" s="53"/>
    </row>
    <row r="309" spans="2:28" ht="15" hidden="1" outlineLevel="4" x14ac:dyDescent="0.25">
      <c r="B309" s="41" t="s">
        <v>142</v>
      </c>
      <c r="E309" s="8" t="s">
        <v>19</v>
      </c>
      <c r="J309" s="54">
        <f xml:space="preserve"> SUM(J329, J349, J369, J389)</f>
        <v>0</v>
      </c>
      <c r="K309" s="54">
        <f xml:space="preserve"> SUM(K329, K349, K369, K389)</f>
        <v>0</v>
      </c>
      <c r="L309" s="54">
        <f xml:space="preserve"> SUM(L329, L349, L369, L389)</f>
        <v>0</v>
      </c>
      <c r="M309" s="54">
        <f xml:space="preserve"> SUM(M329, M349, M369, M389)</f>
        <v>0</v>
      </c>
      <c r="N309" s="58">
        <f xml:space="preserve"> J309</f>
        <v>0</v>
      </c>
      <c r="O309" s="54">
        <f xml:space="preserve"> SUM(O329, O349, O369, O389)</f>
        <v>0</v>
      </c>
      <c r="P309" s="54">
        <f xml:space="preserve"> SUM(P329, P349, P369, P389)</f>
        <v>0</v>
      </c>
      <c r="Q309" s="54">
        <f xml:space="preserve"> SUM(Q329, Q349, Q369, Q389)</f>
        <v>0</v>
      </c>
      <c r="R309" s="54">
        <f xml:space="preserve"> SUM(R329, R349, R369, R389)</f>
        <v>0</v>
      </c>
      <c r="S309" s="58">
        <f xml:space="preserve"> O309</f>
        <v>0</v>
      </c>
      <c r="T309" s="54">
        <f xml:space="preserve"> SUM(T329, T349, T369, T389)</f>
        <v>0</v>
      </c>
      <c r="U309" s="54">
        <f xml:space="preserve"> SUM(U329, U349, U369, U389)</f>
        <v>0</v>
      </c>
      <c r="V309" s="58">
        <f xml:space="preserve"> T309</f>
        <v>0</v>
      </c>
      <c r="W309" s="54">
        <f xml:space="preserve"> SUM(W329, W349, W369, W389)</f>
        <v>0</v>
      </c>
      <c r="X309" s="54">
        <f xml:space="preserve"> SUM(X329, X349, X369, X389)</f>
        <v>0</v>
      </c>
      <c r="Y309" s="58">
        <f xml:space="preserve"> W309</f>
        <v>0</v>
      </c>
      <c r="Z309" s="54">
        <f xml:space="preserve"> SUM(Z329, Z349, Z369, Z389)</f>
        <v>0</v>
      </c>
      <c r="AA309" s="54">
        <f xml:space="preserve"> SUM(AA329, AA349, AA369, AA389)</f>
        <v>0</v>
      </c>
      <c r="AB309" s="58">
        <f xml:space="preserve"> Z309</f>
        <v>0</v>
      </c>
    </row>
    <row r="310" spans="2:28" ht="15" hidden="1" outlineLevel="4" x14ac:dyDescent="0.25">
      <c r="B310" s="41" t="s">
        <v>143</v>
      </c>
      <c r="E310" s="8" t="s">
        <v>19</v>
      </c>
      <c r="J310" s="54">
        <f t="shared" ref="J310:X310" si="66" xml:space="preserve"> SUM(J330, J350, J370, J390)</f>
        <v>0</v>
      </c>
      <c r="K310" s="54">
        <f t="shared" si="66"/>
        <v>0</v>
      </c>
      <c r="L310" s="54">
        <f t="shared" si="66"/>
        <v>0</v>
      </c>
      <c r="M310" s="54">
        <f t="shared" si="66"/>
        <v>0</v>
      </c>
      <c r="N310" s="58">
        <f xml:space="preserve">  SUM(J310:M310)</f>
        <v>0</v>
      </c>
      <c r="O310" s="54">
        <f t="shared" si="66"/>
        <v>0</v>
      </c>
      <c r="P310" s="54">
        <f t="shared" si="66"/>
        <v>0</v>
      </c>
      <c r="Q310" s="54">
        <f t="shared" si="66"/>
        <v>0</v>
      </c>
      <c r="R310" s="54">
        <f t="shared" si="66"/>
        <v>0</v>
      </c>
      <c r="S310" s="58">
        <f xml:space="preserve">  SUM(O310:R310)</f>
        <v>0</v>
      </c>
      <c r="T310" s="54">
        <f t="shared" si="66"/>
        <v>0</v>
      </c>
      <c r="U310" s="54">
        <f t="shared" si="66"/>
        <v>0</v>
      </c>
      <c r="V310" s="58">
        <f xml:space="preserve">  SUM(T310:U310)</f>
        <v>0</v>
      </c>
      <c r="W310" s="54">
        <f t="shared" si="66"/>
        <v>0</v>
      </c>
      <c r="X310" s="54">
        <f t="shared" si="66"/>
        <v>0</v>
      </c>
      <c r="Y310" s="58">
        <f xml:space="preserve">  SUM(W310:X310)</f>
        <v>0</v>
      </c>
      <c r="Z310" s="54">
        <f xml:space="preserve"> SUM(Z330, Z350, Z370, Z390)</f>
        <v>0</v>
      </c>
      <c r="AA310" s="54">
        <f xml:space="preserve"> SUM(AA330, AA350, AA370, AA390)</f>
        <v>0</v>
      </c>
      <c r="AB310" s="58">
        <f xml:space="preserve">  SUM(Z310:AA310)</f>
        <v>0</v>
      </c>
    </row>
    <row r="311" spans="2:28" ht="15" hidden="1" outlineLevel="4" x14ac:dyDescent="0.25">
      <c r="B311" s="41" t="s">
        <v>144</v>
      </c>
      <c r="E311" s="8" t="s">
        <v>19</v>
      </c>
      <c r="J311" s="54">
        <f xml:space="preserve"> SUM(J331, J351, J371, J391)</f>
        <v>0</v>
      </c>
      <c r="K311" s="54">
        <f t="shared" ref="K311:AA311" si="67" xml:space="preserve"> SUM(K331, K351, K371, K391)</f>
        <v>0</v>
      </c>
      <c r="L311" s="54">
        <f t="shared" si="67"/>
        <v>0</v>
      </c>
      <c r="M311" s="54">
        <f t="shared" si="67"/>
        <v>0</v>
      </c>
      <c r="N311" s="58">
        <f xml:space="preserve"> M311</f>
        <v>0</v>
      </c>
      <c r="O311" s="54">
        <f t="shared" si="67"/>
        <v>0</v>
      </c>
      <c r="P311" s="54">
        <f t="shared" si="67"/>
        <v>0</v>
      </c>
      <c r="Q311" s="54">
        <f t="shared" si="67"/>
        <v>0</v>
      </c>
      <c r="R311" s="54">
        <f t="shared" si="67"/>
        <v>0</v>
      </c>
      <c r="S311" s="58">
        <f xml:space="preserve"> R311</f>
        <v>0</v>
      </c>
      <c r="T311" s="54">
        <f t="shared" si="67"/>
        <v>0</v>
      </c>
      <c r="U311" s="54">
        <f t="shared" si="67"/>
        <v>0</v>
      </c>
      <c r="V311" s="58">
        <f xml:space="preserve"> U311</f>
        <v>0</v>
      </c>
      <c r="W311" s="54">
        <f t="shared" si="67"/>
        <v>0</v>
      </c>
      <c r="X311" s="54">
        <f t="shared" si="67"/>
        <v>0</v>
      </c>
      <c r="Y311" s="58">
        <f xml:space="preserve"> X311</f>
        <v>0</v>
      </c>
      <c r="Z311" s="54">
        <f t="shared" si="67"/>
        <v>0</v>
      </c>
      <c r="AA311" s="54">
        <f t="shared" si="67"/>
        <v>0</v>
      </c>
      <c r="AB311" s="58">
        <f xml:space="preserve"> AA311</f>
        <v>0</v>
      </c>
    </row>
    <row r="312" spans="2:28" ht="15" hidden="1" outlineLevel="4" x14ac:dyDescent="0.2">
      <c r="B312" s="41"/>
      <c r="N312" s="53"/>
      <c r="O312" s="8"/>
      <c r="P312" s="8"/>
      <c r="Q312" s="8"/>
      <c r="R312" s="8"/>
      <c r="S312" s="53"/>
      <c r="T312" s="8"/>
      <c r="U312" s="8"/>
      <c r="V312" s="53"/>
      <c r="W312" s="8"/>
      <c r="X312" s="8"/>
      <c r="Y312" s="53"/>
      <c r="Z312" s="8"/>
      <c r="AA312" s="8"/>
      <c r="AB312" s="53"/>
    </row>
    <row r="313" spans="2:28" ht="15" hidden="1" outlineLevel="4" x14ac:dyDescent="0.25">
      <c r="B313" s="41" t="s">
        <v>145</v>
      </c>
      <c r="E313" s="8" t="s">
        <v>19</v>
      </c>
      <c r="J313" s="54">
        <f xml:space="preserve"> SUM(J333, J353, J373, J393)</f>
        <v>0</v>
      </c>
      <c r="K313" s="54">
        <f t="shared" ref="K313:AA313" si="68" xml:space="preserve"> SUM(K333, K353, K373, K393)</f>
        <v>0</v>
      </c>
      <c r="L313" s="54">
        <f t="shared" si="68"/>
        <v>0</v>
      </c>
      <c r="M313" s="54">
        <f t="shared" si="68"/>
        <v>0</v>
      </c>
      <c r="N313" s="58">
        <f xml:space="preserve"> J313</f>
        <v>0</v>
      </c>
      <c r="O313" s="54">
        <f t="shared" si="68"/>
        <v>0</v>
      </c>
      <c r="P313" s="54">
        <f t="shared" si="68"/>
        <v>0</v>
      </c>
      <c r="Q313" s="54">
        <f t="shared" si="68"/>
        <v>0</v>
      </c>
      <c r="R313" s="54">
        <f t="shared" si="68"/>
        <v>0</v>
      </c>
      <c r="S313" s="58">
        <f xml:space="preserve"> O313</f>
        <v>0</v>
      </c>
      <c r="T313" s="54">
        <f t="shared" si="68"/>
        <v>0</v>
      </c>
      <c r="U313" s="54">
        <f t="shared" si="68"/>
        <v>0</v>
      </c>
      <c r="V313" s="58">
        <f xml:space="preserve"> T313</f>
        <v>0</v>
      </c>
      <c r="W313" s="54">
        <f t="shared" si="68"/>
        <v>0</v>
      </c>
      <c r="X313" s="54">
        <f t="shared" si="68"/>
        <v>0</v>
      </c>
      <c r="Y313" s="58">
        <f xml:space="preserve"> W313</f>
        <v>0</v>
      </c>
      <c r="Z313" s="54">
        <f t="shared" si="68"/>
        <v>0</v>
      </c>
      <c r="AA313" s="54">
        <f t="shared" si="68"/>
        <v>0</v>
      </c>
      <c r="AB313" s="58">
        <f xml:space="preserve"> Z313</f>
        <v>0</v>
      </c>
    </row>
    <row r="314" spans="2:28" ht="15" hidden="1" outlineLevel="4" x14ac:dyDescent="0.25">
      <c r="B314" s="41" t="s">
        <v>146</v>
      </c>
      <c r="E314" s="8" t="s">
        <v>19</v>
      </c>
      <c r="J314" s="54">
        <f xml:space="preserve"> SUM(J334, J354, J374, J394)</f>
        <v>0</v>
      </c>
      <c r="K314" s="54">
        <f t="shared" ref="K314:AA314" si="69" xml:space="preserve"> SUM(K334, K354, K374, K394)</f>
        <v>0</v>
      </c>
      <c r="L314" s="54">
        <f t="shared" si="69"/>
        <v>0</v>
      </c>
      <c r="M314" s="54">
        <f t="shared" si="69"/>
        <v>0</v>
      </c>
      <c r="N314" s="58">
        <f>M314</f>
        <v>0</v>
      </c>
      <c r="O314" s="54">
        <f t="shared" si="69"/>
        <v>0</v>
      </c>
      <c r="P314" s="54">
        <f t="shared" si="69"/>
        <v>0</v>
      </c>
      <c r="Q314" s="54">
        <f t="shared" si="69"/>
        <v>0</v>
      </c>
      <c r="R314" s="54">
        <f t="shared" si="69"/>
        <v>0</v>
      </c>
      <c r="S314" s="58">
        <f>R314</f>
        <v>0</v>
      </c>
      <c r="T314" s="54">
        <f t="shared" si="69"/>
        <v>0</v>
      </c>
      <c r="U314" s="54">
        <f t="shared" si="69"/>
        <v>0</v>
      </c>
      <c r="V314" s="58">
        <f>U314</f>
        <v>0</v>
      </c>
      <c r="W314" s="54">
        <f t="shared" si="69"/>
        <v>0</v>
      </c>
      <c r="X314" s="54">
        <f t="shared" si="69"/>
        <v>0</v>
      </c>
      <c r="Y314" s="58">
        <f>X314</f>
        <v>0</v>
      </c>
      <c r="Z314" s="54">
        <f t="shared" si="69"/>
        <v>0</v>
      </c>
      <c r="AA314" s="54">
        <f t="shared" si="69"/>
        <v>0</v>
      </c>
      <c r="AB314" s="58">
        <f>AA314</f>
        <v>0</v>
      </c>
    </row>
    <row r="315" spans="2:28" hidden="1" outlineLevel="4" x14ac:dyDescent="0.2">
      <c r="B315" s="41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</row>
    <row r="316" spans="2:28" ht="15" hidden="1" outlineLevel="4" x14ac:dyDescent="0.25">
      <c r="B316" s="91" t="str">
        <f xml:space="preserve"> B170</f>
        <v>Нематериальный актив 1</v>
      </c>
    </row>
    <row r="317" spans="2:28" hidden="1" outlineLevel="5" x14ac:dyDescent="0.2">
      <c r="B317" s="75" t="s">
        <v>96</v>
      </c>
      <c r="E317" s="8" t="s">
        <v>19</v>
      </c>
      <c r="G317" s="54">
        <f xml:space="preserve"> G171</f>
        <v>0</v>
      </c>
    </row>
    <row r="318" spans="2:28" hidden="1" outlineLevel="5" x14ac:dyDescent="0.2">
      <c r="B318" s="75" t="s">
        <v>97</v>
      </c>
      <c r="E318" s="8" t="s">
        <v>99</v>
      </c>
      <c r="G318" s="54">
        <f xml:space="preserve"> G172</f>
        <v>0</v>
      </c>
    </row>
    <row r="319" spans="2:28" hidden="1" outlineLevel="5" x14ac:dyDescent="0.2">
      <c r="B319" s="77" t="s">
        <v>98</v>
      </c>
      <c r="E319" s="52" t="s">
        <v>9</v>
      </c>
      <c r="F319" s="70"/>
      <c r="J319" s="55">
        <f t="shared" ref="J319:AB319" si="70" xml:space="preserve"> J173</f>
        <v>0</v>
      </c>
      <c r="K319" s="55">
        <f t="shared" si="70"/>
        <v>0</v>
      </c>
      <c r="L319" s="55">
        <f t="shared" si="70"/>
        <v>0</v>
      </c>
      <c r="M319" s="55">
        <f t="shared" si="70"/>
        <v>0</v>
      </c>
      <c r="N319" s="55">
        <f t="shared" si="70"/>
        <v>0</v>
      </c>
      <c r="O319" s="55">
        <f t="shared" si="70"/>
        <v>0</v>
      </c>
      <c r="P319" s="55">
        <f t="shared" si="70"/>
        <v>0</v>
      </c>
      <c r="Q319" s="55">
        <f t="shared" si="70"/>
        <v>0</v>
      </c>
      <c r="R319" s="55">
        <f xml:space="preserve"> R173</f>
        <v>0</v>
      </c>
      <c r="S319" s="55">
        <f t="shared" si="70"/>
        <v>0</v>
      </c>
      <c r="T319" s="55">
        <f t="shared" si="70"/>
        <v>0</v>
      </c>
      <c r="U319" s="55">
        <f t="shared" si="70"/>
        <v>0</v>
      </c>
      <c r="V319" s="55">
        <f t="shared" si="70"/>
        <v>0</v>
      </c>
      <c r="W319" s="55">
        <f t="shared" si="70"/>
        <v>0</v>
      </c>
      <c r="X319" s="55">
        <f t="shared" si="70"/>
        <v>0</v>
      </c>
      <c r="Y319" s="55">
        <f t="shared" si="70"/>
        <v>0</v>
      </c>
      <c r="Z319" s="55">
        <f t="shared" si="70"/>
        <v>0</v>
      </c>
      <c r="AA319" s="55">
        <f t="shared" si="70"/>
        <v>0</v>
      </c>
      <c r="AB319" s="55">
        <f t="shared" si="70"/>
        <v>0</v>
      </c>
    </row>
    <row r="320" spans="2:28" hidden="1" outlineLevel="5" x14ac:dyDescent="0.2">
      <c r="B320" s="41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0"/>
      <c r="AA320" s="90"/>
      <c r="AB320" s="90"/>
    </row>
    <row r="321" spans="2:28" ht="15" hidden="1" outlineLevel="5" x14ac:dyDescent="0.25">
      <c r="B321" s="61" t="s">
        <v>151</v>
      </c>
      <c r="E321" s="8" t="s">
        <v>19</v>
      </c>
      <c r="J321" s="54">
        <f t="shared" ref="J321:AA321" si="71" xml:space="preserve"> $G317 * J319</f>
        <v>0</v>
      </c>
      <c r="K321" s="54">
        <f t="shared" si="71"/>
        <v>0</v>
      </c>
      <c r="L321" s="54">
        <f t="shared" si="71"/>
        <v>0</v>
      </c>
      <c r="M321" s="54">
        <f t="shared" si="71"/>
        <v>0</v>
      </c>
      <c r="N321" s="58">
        <f xml:space="preserve"> SUM(J321:M321)</f>
        <v>0</v>
      </c>
      <c r="O321" s="54">
        <f t="shared" si="71"/>
        <v>0</v>
      </c>
      <c r="P321" s="54">
        <f t="shared" si="71"/>
        <v>0</v>
      </c>
      <c r="Q321" s="54">
        <f t="shared" si="71"/>
        <v>0</v>
      </c>
      <c r="R321" s="54">
        <f t="shared" si="71"/>
        <v>0</v>
      </c>
      <c r="S321" s="58">
        <f xml:space="preserve"> SUM(O321:R321)</f>
        <v>0</v>
      </c>
      <c r="T321" s="54">
        <f t="shared" si="71"/>
        <v>0</v>
      </c>
      <c r="U321" s="54">
        <f t="shared" si="71"/>
        <v>0</v>
      </c>
      <c r="V321" s="58">
        <f xml:space="preserve"> SUM(T321:U321)</f>
        <v>0</v>
      </c>
      <c r="W321" s="54">
        <f t="shared" si="71"/>
        <v>0</v>
      </c>
      <c r="X321" s="54">
        <f t="shared" si="71"/>
        <v>0</v>
      </c>
      <c r="Y321" s="58">
        <f xml:space="preserve"> SUM(W321:X321)</f>
        <v>0</v>
      </c>
      <c r="Z321" s="54">
        <f t="shared" si="71"/>
        <v>0</v>
      </c>
      <c r="AA321" s="54">
        <f t="shared" si="71"/>
        <v>0</v>
      </c>
      <c r="AB321" s="58">
        <f xml:space="preserve"> SUM(Z321:AA321)</f>
        <v>0</v>
      </c>
    </row>
    <row r="322" spans="2:28" ht="15" hidden="1" outlineLevel="5" x14ac:dyDescent="0.25">
      <c r="B322" s="61" t="s">
        <v>152</v>
      </c>
      <c r="E322" s="8" t="s">
        <v>19</v>
      </c>
      <c r="J322" s="54">
        <f t="shared" ref="J322:AA322" si="72" xml:space="preserve"> I322 + J321</f>
        <v>0</v>
      </c>
      <c r="K322" s="54">
        <f t="shared" si="72"/>
        <v>0</v>
      </c>
      <c r="L322" s="54">
        <f xml:space="preserve"> K322 + L321</f>
        <v>0</v>
      </c>
      <c r="M322" s="54">
        <f t="shared" si="72"/>
        <v>0</v>
      </c>
      <c r="N322" s="58">
        <f xml:space="preserve"> M322</f>
        <v>0</v>
      </c>
      <c r="O322" s="54">
        <f t="shared" si="72"/>
        <v>0</v>
      </c>
      <c r="P322" s="54">
        <f t="shared" si="72"/>
        <v>0</v>
      </c>
      <c r="Q322" s="54">
        <f t="shared" si="72"/>
        <v>0</v>
      </c>
      <c r="R322" s="54">
        <f t="shared" si="72"/>
        <v>0</v>
      </c>
      <c r="S322" s="58">
        <f xml:space="preserve"> R322</f>
        <v>0</v>
      </c>
      <c r="T322" s="54">
        <f t="shared" si="72"/>
        <v>0</v>
      </c>
      <c r="U322" s="54">
        <f t="shared" si="72"/>
        <v>0</v>
      </c>
      <c r="V322" s="58">
        <f xml:space="preserve"> U322</f>
        <v>0</v>
      </c>
      <c r="W322" s="54">
        <f t="shared" si="72"/>
        <v>0</v>
      </c>
      <c r="X322" s="54">
        <f t="shared" si="72"/>
        <v>0</v>
      </c>
      <c r="Y322" s="58">
        <f xml:space="preserve"> X322</f>
        <v>0</v>
      </c>
      <c r="Z322" s="54">
        <f t="shared" si="72"/>
        <v>0</v>
      </c>
      <c r="AA322" s="54">
        <f t="shared" si="72"/>
        <v>0</v>
      </c>
      <c r="AB322" s="58">
        <f xml:space="preserve"> AA322</f>
        <v>0</v>
      </c>
    </row>
    <row r="323" spans="2:28" ht="15" hidden="1" outlineLevel="5" x14ac:dyDescent="0.25">
      <c r="B323" s="61" t="s">
        <v>139</v>
      </c>
      <c r="E323" s="8" t="s">
        <v>19</v>
      </c>
      <c r="J323" s="54">
        <f t="shared" ref="J323:AA323" si="73" xml:space="preserve"> IF(J322 &lt; $G317, J322, 0)</f>
        <v>0</v>
      </c>
      <c r="K323" s="54">
        <f t="shared" si="73"/>
        <v>0</v>
      </c>
      <c r="L323" s="54">
        <f t="shared" si="73"/>
        <v>0</v>
      </c>
      <c r="M323" s="54">
        <f t="shared" si="73"/>
        <v>0</v>
      </c>
      <c r="N323" s="58">
        <f xml:space="preserve"> M323</f>
        <v>0</v>
      </c>
      <c r="O323" s="54">
        <f t="shared" si="73"/>
        <v>0</v>
      </c>
      <c r="P323" s="54">
        <f t="shared" si="73"/>
        <v>0</v>
      </c>
      <c r="Q323" s="54">
        <f t="shared" si="73"/>
        <v>0</v>
      </c>
      <c r="R323" s="54">
        <f t="shared" si="73"/>
        <v>0</v>
      </c>
      <c r="S323" s="58">
        <f xml:space="preserve"> R323</f>
        <v>0</v>
      </c>
      <c r="T323" s="54">
        <f t="shared" si="73"/>
        <v>0</v>
      </c>
      <c r="U323" s="54">
        <f t="shared" si="73"/>
        <v>0</v>
      </c>
      <c r="V323" s="58">
        <f xml:space="preserve"> U323</f>
        <v>0</v>
      </c>
      <c r="W323" s="54">
        <f t="shared" si="73"/>
        <v>0</v>
      </c>
      <c r="X323" s="54">
        <f t="shared" si="73"/>
        <v>0</v>
      </c>
      <c r="Y323" s="58">
        <f xml:space="preserve"> X323</f>
        <v>0</v>
      </c>
      <c r="Z323" s="54">
        <f t="shared" si="73"/>
        <v>0</v>
      </c>
      <c r="AA323" s="54">
        <f t="shared" si="73"/>
        <v>0</v>
      </c>
      <c r="AB323" s="58">
        <f xml:space="preserve"> AA323</f>
        <v>0</v>
      </c>
    </row>
    <row r="324" spans="2:28" ht="15" hidden="1" outlineLevel="5" x14ac:dyDescent="0.25">
      <c r="B324" s="61" t="s">
        <v>153</v>
      </c>
      <c r="E324" s="8" t="s">
        <v>19</v>
      </c>
      <c r="J324" s="54">
        <f t="shared" ref="J324:AA324" si="74" xml:space="preserve"> IF(J322 = $G317, J322, 0)</f>
        <v>0</v>
      </c>
      <c r="K324" s="54">
        <f t="shared" si="74"/>
        <v>0</v>
      </c>
      <c r="L324" s="54">
        <f t="shared" si="74"/>
        <v>0</v>
      </c>
      <c r="M324" s="54">
        <f t="shared" si="74"/>
        <v>0</v>
      </c>
      <c r="N324" s="58">
        <f xml:space="preserve"> M324</f>
        <v>0</v>
      </c>
      <c r="O324" s="54">
        <f t="shared" si="74"/>
        <v>0</v>
      </c>
      <c r="P324" s="54">
        <f t="shared" si="74"/>
        <v>0</v>
      </c>
      <c r="Q324" s="54">
        <f t="shared" si="74"/>
        <v>0</v>
      </c>
      <c r="R324" s="54">
        <f t="shared" si="74"/>
        <v>0</v>
      </c>
      <c r="S324" s="58">
        <f xml:space="preserve"> R324</f>
        <v>0</v>
      </c>
      <c r="T324" s="54">
        <f t="shared" si="74"/>
        <v>0</v>
      </c>
      <c r="U324" s="54">
        <f t="shared" si="74"/>
        <v>0</v>
      </c>
      <c r="V324" s="58">
        <f xml:space="preserve"> U324</f>
        <v>0</v>
      </c>
      <c r="W324" s="54">
        <f t="shared" si="74"/>
        <v>0</v>
      </c>
      <c r="X324" s="54">
        <f t="shared" si="74"/>
        <v>0</v>
      </c>
      <c r="Y324" s="58">
        <f xml:space="preserve"> X324</f>
        <v>0</v>
      </c>
      <c r="Z324" s="54">
        <f t="shared" si="74"/>
        <v>0</v>
      </c>
      <c r="AA324" s="54">
        <f t="shared" si="74"/>
        <v>0</v>
      </c>
      <c r="AB324" s="58">
        <f xml:space="preserve"> AA324</f>
        <v>0</v>
      </c>
    </row>
    <row r="325" spans="2:28" hidden="1" outlineLevel="5" x14ac:dyDescent="0.2">
      <c r="B325" s="61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</row>
    <row r="326" spans="2:28" ht="15" hidden="1" outlineLevel="5" x14ac:dyDescent="0.25">
      <c r="B326" s="61" t="s">
        <v>140</v>
      </c>
      <c r="E326" s="8" t="s">
        <v>19</v>
      </c>
      <c r="J326" s="54">
        <f xml:space="preserve"> IF(J324 &gt; SUM($I330:I330), J324, J324 - SUM($I330:I330))</f>
        <v>0</v>
      </c>
      <c r="K326" s="54">
        <f xml:space="preserve"> IF(K324 &gt; SUM($I330:J330), K324, K324 - SUM($I330:J330))</f>
        <v>0</v>
      </c>
      <c r="L326" s="54">
        <f xml:space="preserve"> IF(L324 &gt; SUM($I330:K330), L324, L324 - SUM($I330:K330))</f>
        <v>0</v>
      </c>
      <c r="M326" s="54">
        <f xml:space="preserve"> IF(M324 &gt; SUM($I330:L330), M324, M324 - SUM($I330:L330))</f>
        <v>0</v>
      </c>
      <c r="N326" s="58">
        <f xml:space="preserve"> J326</f>
        <v>0</v>
      </c>
      <c r="O326" s="54">
        <f xml:space="preserve"> IF(O324 &gt; SUM($I330:N330) - $N330, O324, O324 - (SUM($I330:N330) - $N330))</f>
        <v>0</v>
      </c>
      <c r="P326" s="54">
        <f xml:space="preserve"> IF(P324 &gt; SUM($I330:O330) - $N330, P324, P324 - (SUM($I330:O330) - $N330))</f>
        <v>0</v>
      </c>
      <c r="Q326" s="54">
        <f xml:space="preserve"> IF(Q324 &gt; SUM($I330:P330) - $N330, Q324, Q324 - (SUM($I330:P330) - $N330))</f>
        <v>0</v>
      </c>
      <c r="R326" s="54">
        <f xml:space="preserve"> IF(R324 &gt; SUM($I330:Q330) - $N330, R324, R324 - (SUM($I330:Q330) - $N330))</f>
        <v>0</v>
      </c>
      <c r="S326" s="58">
        <f xml:space="preserve"> O326</f>
        <v>0</v>
      </c>
      <c r="T326" s="54">
        <f xml:space="preserve"> IF(T324 &gt; SUM($I330:S330) - $N330 - $S330, T324, T324 - (SUM($I330:S330) - $N330 - $S330))</f>
        <v>0</v>
      </c>
      <c r="U326" s="54">
        <f xml:space="preserve"> IF(U324 &gt; SUM($I330:T330) - $N330 - $S330, U324, U324 - (SUM($I330:T330) - $N330 - $S330))</f>
        <v>0</v>
      </c>
      <c r="V326" s="58">
        <f xml:space="preserve"> T326</f>
        <v>0</v>
      </c>
      <c r="W326" s="54">
        <f xml:space="preserve"> IF(W324 &gt; SUM($I330:V330) - $N330 - $S330 - $V330, W324, W324 - (SUM($I330:V330) - $N330 - $S330 - $V330))</f>
        <v>0</v>
      </c>
      <c r="X326" s="54">
        <f xml:space="preserve"> IF(X324 &gt; SUM($I330:W330) - $N330 - $S330 - $V330, X324, X324 - (SUM($I330:W330) - $N330 - $S330 - $V330))</f>
        <v>0</v>
      </c>
      <c r="Y326" s="58">
        <f xml:space="preserve"> W326</f>
        <v>0</v>
      </c>
      <c r="Z326" s="54">
        <f xml:space="preserve"> IF(Z324 &gt; SUM($I330:Y330) - $N330 - $S330 - $V330 - $Y330, Z324, Z324 - (SUM($I330:Y330) - $N330 - $S330 - $V330 - $Y330))</f>
        <v>0</v>
      </c>
      <c r="AA326" s="54">
        <f xml:space="preserve"> IF(AA324 &gt; SUM($I330:Z330) - $N330 - $S330 - $V330 - $Y330, AA324, AA324 - (SUM($I330:Z330) - $N330 - $S330 - $V330 - $Y330))</f>
        <v>0</v>
      </c>
      <c r="AB326" s="58">
        <f xml:space="preserve"> Z326</f>
        <v>0</v>
      </c>
    </row>
    <row r="327" spans="2:28" ht="15" hidden="1" outlineLevel="5" x14ac:dyDescent="0.25">
      <c r="B327" s="61" t="s">
        <v>141</v>
      </c>
      <c r="E327" s="8" t="s">
        <v>19</v>
      </c>
      <c r="J327" s="54">
        <f xml:space="preserve"> IF(J324 &gt; SUM($I330:J330), J324, J324 - SUM($I330:J330))</f>
        <v>0</v>
      </c>
      <c r="K327" s="54">
        <f xml:space="preserve"> IF(K324 &gt; SUM($I330:K330), K324, K324 - SUM($I330:K330))</f>
        <v>0</v>
      </c>
      <c r="L327" s="54">
        <f xml:space="preserve"> IF(L324 &gt; SUM($I330:L330), L324, L324 - SUM($I330:L330))</f>
        <v>0</v>
      </c>
      <c r="M327" s="54">
        <f xml:space="preserve"> IF(M324 &gt; SUM($I330:M330), M324, M324 - SUM($I330:M330))</f>
        <v>0</v>
      </c>
      <c r="N327" s="58">
        <f xml:space="preserve"> M327</f>
        <v>0</v>
      </c>
      <c r="O327" s="54">
        <f xml:space="preserve"> IF(O324 &gt; SUM($I330:O330) - $N330, O324, O324 - (SUM($I330:O330) - $N330))</f>
        <v>0</v>
      </c>
      <c r="P327" s="54">
        <f xml:space="preserve"> IF(P324 &gt; SUM($I330:P330) - $N330, P324, P324 - (SUM($I330:P330) - $N330))</f>
        <v>0</v>
      </c>
      <c r="Q327" s="54">
        <f xml:space="preserve"> IF(Q324 &gt; SUM($I330:Q330) - $N330, Q324, Q324 - (SUM($I330:Q330) - $N330))</f>
        <v>0</v>
      </c>
      <c r="R327" s="54">
        <f xml:space="preserve"> IF(R324 &gt; SUM($I330:R330) - $N330, R324, R324 - (SUM($I330:R330) - $N330))</f>
        <v>0</v>
      </c>
      <c r="S327" s="58">
        <f xml:space="preserve"> R327</f>
        <v>0</v>
      </c>
      <c r="T327" s="54">
        <f xml:space="preserve"> IF(T324 &gt; SUM($I330:T330) - $N330 - $S330, T324, T324 - (SUM($I330:T330) - $N330 - $S330))</f>
        <v>0</v>
      </c>
      <c r="U327" s="54">
        <f xml:space="preserve"> IF(U324 &gt; SUM($I330:U330) - $N330 - $S330, U324, U324 - (SUM($I330:U330) - $N330 - $S330))</f>
        <v>0</v>
      </c>
      <c r="V327" s="58">
        <f xml:space="preserve"> U327</f>
        <v>0</v>
      </c>
      <c r="W327" s="54">
        <f xml:space="preserve"> IF(W324 &gt; SUM($I330:W330) - $N330 - $S330 - $V330, W324, W324 - (SUM($I330:W330) - $N330 - $S330 - $V330))</f>
        <v>0</v>
      </c>
      <c r="X327" s="54">
        <f xml:space="preserve"> IF(X324 &gt; SUM($I330:X330) - $N330 - $S330 - $V330, X324, X324 - (SUM($I330:X330) - $N330 - $S330 - $V330))</f>
        <v>0</v>
      </c>
      <c r="Y327" s="58">
        <f xml:space="preserve"> X327</f>
        <v>0</v>
      </c>
      <c r="Z327" s="54">
        <f xml:space="preserve"> IF(Z324 &gt; SUM($I330:Z330) - $N330 - $S330 - $V330 - $Y330, Z324, Z324 - (SUM($I330:Z330) - $N330 - $S330 - $V330 - $Y330))</f>
        <v>0</v>
      </c>
      <c r="AA327" s="54">
        <f xml:space="preserve"> IF(AA324 &gt; SUM($I330:AA330) - $N330 - $S330 - $V330 - $Y330, AA324, AA324 - (SUM($I330:AA330) - $N330 - $S330 - $V330 - $Y330))</f>
        <v>0</v>
      </c>
      <c r="AB327" s="58">
        <f xml:space="preserve"> AA327</f>
        <v>0</v>
      </c>
    </row>
    <row r="328" spans="2:28" hidden="1" outlineLevel="5" x14ac:dyDescent="0.2">
      <c r="B328" s="61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</row>
    <row r="329" spans="2:28" ht="15" hidden="1" outlineLevel="5" x14ac:dyDescent="0.25">
      <c r="B329" s="61" t="s">
        <v>142</v>
      </c>
      <c r="E329" s="8" t="s">
        <v>19</v>
      </c>
      <c r="J329" s="54">
        <f xml:space="preserve"> IF(I331 &gt;= J324, 0, I331)</f>
        <v>0</v>
      </c>
      <c r="K329" s="54">
        <f t="shared" ref="K329:AA329" si="75" xml:space="preserve"> IF(J331 &gt;= K324, 0, J331)</f>
        <v>0</v>
      </c>
      <c r="L329" s="54">
        <f t="shared" si="75"/>
        <v>0</v>
      </c>
      <c r="M329" s="54">
        <f t="shared" si="75"/>
        <v>0</v>
      </c>
      <c r="N329" s="58">
        <f xml:space="preserve"> J329</f>
        <v>0</v>
      </c>
      <c r="O329" s="54">
        <f t="shared" si="75"/>
        <v>0</v>
      </c>
      <c r="P329" s="54">
        <f t="shared" si="75"/>
        <v>0</v>
      </c>
      <c r="Q329" s="54">
        <f t="shared" si="75"/>
        <v>0</v>
      </c>
      <c r="R329" s="54">
        <f t="shared" si="75"/>
        <v>0</v>
      </c>
      <c r="S329" s="58">
        <f xml:space="preserve"> O329</f>
        <v>0</v>
      </c>
      <c r="T329" s="54">
        <f t="shared" si="75"/>
        <v>0</v>
      </c>
      <c r="U329" s="54">
        <f t="shared" si="75"/>
        <v>0</v>
      </c>
      <c r="V329" s="58">
        <f xml:space="preserve"> T329</f>
        <v>0</v>
      </c>
      <c r="W329" s="54">
        <f t="shared" si="75"/>
        <v>0</v>
      </c>
      <c r="X329" s="54">
        <f t="shared" si="75"/>
        <v>0</v>
      </c>
      <c r="Y329" s="58">
        <f xml:space="preserve"> W329</f>
        <v>0</v>
      </c>
      <c r="Z329" s="54">
        <f t="shared" si="75"/>
        <v>0</v>
      </c>
      <c r="AA329" s="54">
        <f t="shared" si="75"/>
        <v>0</v>
      </c>
      <c r="AB329" s="58">
        <f xml:space="preserve"> Z329</f>
        <v>0</v>
      </c>
    </row>
    <row r="330" spans="2:28" ht="15" hidden="1" outlineLevel="5" x14ac:dyDescent="0.25">
      <c r="B330" s="61" t="s">
        <v>143</v>
      </c>
      <c r="E330" s="8" t="s">
        <v>19</v>
      </c>
      <c r="J330" s="54">
        <f>IFERROR(IF(SUM($I330:I330) + J324 * 1 / $G318 * J$7 &gt;= $G317, J324 - SUM($I330:I330),  J324 * 1 / $G318 * J$7), 0)</f>
        <v>0</v>
      </c>
      <c r="K330" s="54">
        <f>IFERROR(IF(SUM($I330:J330) + K324 * 1 / $G318 * K$7 &gt;= $G317, K324 - SUM($I330:J330),  K324 * 1 / $G318 * K$7), 0)</f>
        <v>0</v>
      </c>
      <c r="L330" s="54">
        <f>IFERROR(IF(SUM($I330:K330) + L324 * 1 / $G318 * L$7 &gt;= $G317, L324 - SUM($I330:K330),  L324 * 1 / $G318 * L$7), 0)</f>
        <v>0</v>
      </c>
      <c r="M330" s="54">
        <f>IFERROR(IF(SUM($I330:L330) + M324 * 1 / $G318 * M$7 &gt;= $G317, M324 - SUM($I330:L330),  M324 * 1 / $G318 * M$7), 0)</f>
        <v>0</v>
      </c>
      <c r="N330" s="58">
        <f xml:space="preserve"> SUM(J330:M330)</f>
        <v>0</v>
      </c>
      <c r="O330" s="54">
        <f>IFERROR(IF(SUM($I330:N330) - $N330 + O324 * 1 / $G318 * O$7 &gt;= $G317, O324 - (SUM($I330:N330) - $N330),  O324 * 1 / $G318 * O$7), 0)</f>
        <v>0</v>
      </c>
      <c r="P330" s="54">
        <f>IFERROR(IF(SUM($I330:O330) - $N330 + P324 * 1 / $G318 * P$7 &gt;= $G317, P324 - (SUM($I330:O330) - $N330),  P324 * 1 / $G318 * P$7), 0)</f>
        <v>0</v>
      </c>
      <c r="Q330" s="54">
        <f>IFERROR(IF(SUM($I330:P330) - $N330 + Q324 * 1 / $G318 * Q$7 &gt;= $G317, Q324 - (SUM($I330:P330) - $N330),  Q324 * 1 / $G318 * Q$7), 0)</f>
        <v>0</v>
      </c>
      <c r="R330" s="54">
        <f>IFERROR(IF(SUM($I330:Q330) - $N330 + R324 * 1 / $G318 * R$7 &gt;= $G317, R324 - (SUM($I330:Q330) - $N330),  R324 * 1 / $G318 * R$7), 0)</f>
        <v>0</v>
      </c>
      <c r="S330" s="58">
        <f xml:space="preserve"> SUM(O330:R330)</f>
        <v>0</v>
      </c>
      <c r="T330" s="54">
        <f>IFERROR(IF(SUM($I330:S330) - $N330 - $S330 + T324 * 1 / $G318 * T$7 &gt;= $G317, T324 - (SUM($I330:S330) - $N330 - $S330),  T324 * 1 / $G318 * T$7), 0)</f>
        <v>0</v>
      </c>
      <c r="U330" s="54">
        <f>IFERROR(IF(SUM($I330:T330) - $N330 - $S330 + U324 * 1 / $G318 * U$7 &gt;= $G317, U324 - (SUM($I330:T330) - $N330 - $S330),  U324 * 1 / $G318 * U$7), 0)</f>
        <v>0</v>
      </c>
      <c r="V330" s="58">
        <f xml:space="preserve"> SUM(T330:U330)</f>
        <v>0</v>
      </c>
      <c r="W330" s="54">
        <f>IFERROR(IF(SUM($I330:V330) - $N330 - $S330 - $V330 + W324 * 1 / $G318 * W$7 &gt;= $G317, W324 - (SUM($I330:V330) - $N330 - $S330 - $V330),  W324 * 1 / $G318 * W$7), 0)</f>
        <v>0</v>
      </c>
      <c r="X330" s="54">
        <f>IFERROR(IF(SUM($I330:W330) - $N330 - $S330 - $V330 + X324 * 1 / $G318 * X$7 &gt;= $G317, X324 - (SUM($I330:W330) - $N330 - $S330 - $V330),  X324 * 1 / $G318 * X$7), 0)</f>
        <v>0</v>
      </c>
      <c r="Y330" s="58">
        <f xml:space="preserve"> SUM(W330:X330)</f>
        <v>0</v>
      </c>
      <c r="Z330" s="54">
        <f>IFERROR(IF(SUM($I330:Y330) - $N330 - $S330 - $V330 - $Y330 + Z324 * 1 / $G318 * Z$7 &gt;= $G317, Z324 - (SUM($I330:Y330) - $N330 - $S330 - $V330 - $Y330),  Z324 * 1 / $G318 * Z$7), 0)</f>
        <v>0</v>
      </c>
      <c r="AA330" s="54">
        <f>IFERROR(IF(SUM($I330:Z330) - $N330 - $S330 - $V330 - $Y330 + AA324 * 1 / $G318 * AA$7 &gt;= $G317, AA324 - (SUM($I330:Z330) - $N330 - $S330 - $V330 - $Y330),  AA324 * 1 / $G318 * AA$7), 0)</f>
        <v>0</v>
      </c>
      <c r="AB330" s="58">
        <f xml:space="preserve"> SUM(Z330:AA330)</f>
        <v>0</v>
      </c>
    </row>
    <row r="331" spans="2:28" ht="15" hidden="1" outlineLevel="5" x14ac:dyDescent="0.25">
      <c r="B331" s="61" t="s">
        <v>144</v>
      </c>
      <c r="E331" s="8" t="s">
        <v>19</v>
      </c>
      <c r="J331" s="54">
        <f xml:space="preserve"> J329 + J330</f>
        <v>0</v>
      </c>
      <c r="K331" s="54">
        <f t="shared" ref="K331:AA331" si="76" xml:space="preserve"> K329 + K330</f>
        <v>0</v>
      </c>
      <c r="L331" s="54">
        <f t="shared" si="76"/>
        <v>0</v>
      </c>
      <c r="M331" s="54">
        <f t="shared" si="76"/>
        <v>0</v>
      </c>
      <c r="N331" s="58">
        <f xml:space="preserve"> M331</f>
        <v>0</v>
      </c>
      <c r="O331" s="54">
        <f t="shared" si="76"/>
        <v>0</v>
      </c>
      <c r="P331" s="54">
        <f t="shared" si="76"/>
        <v>0</v>
      </c>
      <c r="Q331" s="54">
        <f t="shared" si="76"/>
        <v>0</v>
      </c>
      <c r="R331" s="54">
        <f t="shared" si="76"/>
        <v>0</v>
      </c>
      <c r="S331" s="58">
        <f xml:space="preserve"> R331</f>
        <v>0</v>
      </c>
      <c r="T331" s="54">
        <f t="shared" si="76"/>
        <v>0</v>
      </c>
      <c r="U331" s="54">
        <f t="shared" si="76"/>
        <v>0</v>
      </c>
      <c r="V331" s="58">
        <f xml:space="preserve"> U331</f>
        <v>0</v>
      </c>
      <c r="W331" s="54">
        <f t="shared" si="76"/>
        <v>0</v>
      </c>
      <c r="X331" s="54">
        <f t="shared" si="76"/>
        <v>0</v>
      </c>
      <c r="Y331" s="54">
        <f xml:space="preserve"> X331</f>
        <v>0</v>
      </c>
      <c r="Z331" s="54">
        <f t="shared" si="76"/>
        <v>0</v>
      </c>
      <c r="AA331" s="54">
        <f t="shared" si="76"/>
        <v>0</v>
      </c>
      <c r="AB331" s="54">
        <f xml:space="preserve"> AA331</f>
        <v>0</v>
      </c>
    </row>
    <row r="332" spans="2:28" hidden="1" outlineLevel="5" x14ac:dyDescent="0.2">
      <c r="B332" s="61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</row>
    <row r="333" spans="2:28" ht="15" hidden="1" outlineLevel="5" x14ac:dyDescent="0.25">
      <c r="B333" s="61" t="s">
        <v>145</v>
      </c>
      <c r="E333" s="8" t="s">
        <v>19</v>
      </c>
      <c r="J333" s="54">
        <f xml:space="preserve"> J326 - J329</f>
        <v>0</v>
      </c>
      <c r="K333" s="54">
        <f t="shared" ref="K333:Z333" si="77" xml:space="preserve"> K326 - K329</f>
        <v>0</v>
      </c>
      <c r="L333" s="54">
        <f t="shared" si="77"/>
        <v>0</v>
      </c>
      <c r="M333" s="54">
        <f t="shared" si="77"/>
        <v>0</v>
      </c>
      <c r="N333" s="58">
        <f xml:space="preserve"> J333</f>
        <v>0</v>
      </c>
      <c r="O333" s="54">
        <f t="shared" si="77"/>
        <v>0</v>
      </c>
      <c r="P333" s="54">
        <f t="shared" si="77"/>
        <v>0</v>
      </c>
      <c r="Q333" s="54">
        <f t="shared" si="77"/>
        <v>0</v>
      </c>
      <c r="R333" s="54">
        <f t="shared" si="77"/>
        <v>0</v>
      </c>
      <c r="S333" s="58">
        <f xml:space="preserve"> O333</f>
        <v>0</v>
      </c>
      <c r="T333" s="54">
        <f t="shared" si="77"/>
        <v>0</v>
      </c>
      <c r="U333" s="54">
        <f t="shared" si="77"/>
        <v>0</v>
      </c>
      <c r="V333" s="58">
        <f xml:space="preserve"> T333</f>
        <v>0</v>
      </c>
      <c r="W333" s="54">
        <f t="shared" si="77"/>
        <v>0</v>
      </c>
      <c r="X333" s="54">
        <f t="shared" si="77"/>
        <v>0</v>
      </c>
      <c r="Y333" s="58">
        <f xml:space="preserve"> W333</f>
        <v>0</v>
      </c>
      <c r="Z333" s="54">
        <f t="shared" si="77"/>
        <v>0</v>
      </c>
      <c r="AA333" s="54">
        <f xml:space="preserve"> AA326 - AA329</f>
        <v>0</v>
      </c>
      <c r="AB333" s="58">
        <f xml:space="preserve"> Z333</f>
        <v>0</v>
      </c>
    </row>
    <row r="334" spans="2:28" ht="15" hidden="1" outlineLevel="5" x14ac:dyDescent="0.25">
      <c r="B334" s="61" t="s">
        <v>146</v>
      </c>
      <c r="E334" s="8" t="s">
        <v>19</v>
      </c>
      <c r="J334" s="54">
        <f xml:space="preserve"> J327 - J331</f>
        <v>0</v>
      </c>
      <c r="K334" s="54">
        <f t="shared" ref="K334:Z334" si="78" xml:space="preserve"> K327 - K331</f>
        <v>0</v>
      </c>
      <c r="L334" s="54">
        <f t="shared" si="78"/>
        <v>0</v>
      </c>
      <c r="M334" s="54">
        <f t="shared" si="78"/>
        <v>0</v>
      </c>
      <c r="N334" s="58">
        <f>M334</f>
        <v>0</v>
      </c>
      <c r="O334" s="54">
        <f t="shared" si="78"/>
        <v>0</v>
      </c>
      <c r="P334" s="54">
        <f t="shared" si="78"/>
        <v>0</v>
      </c>
      <c r="Q334" s="54">
        <f t="shared" si="78"/>
        <v>0</v>
      </c>
      <c r="R334" s="54">
        <f t="shared" si="78"/>
        <v>0</v>
      </c>
      <c r="S334" s="58">
        <f>R334</f>
        <v>0</v>
      </c>
      <c r="T334" s="54">
        <f t="shared" si="78"/>
        <v>0</v>
      </c>
      <c r="U334" s="54">
        <f t="shared" si="78"/>
        <v>0</v>
      </c>
      <c r="V334" s="58">
        <f xml:space="preserve"> U334</f>
        <v>0</v>
      </c>
      <c r="W334" s="54">
        <f t="shared" si="78"/>
        <v>0</v>
      </c>
      <c r="X334" s="54">
        <f t="shared" si="78"/>
        <v>0</v>
      </c>
      <c r="Y334" s="58">
        <f xml:space="preserve"> X334</f>
        <v>0</v>
      </c>
      <c r="Z334" s="54">
        <f t="shared" si="78"/>
        <v>0</v>
      </c>
      <c r="AA334" s="54">
        <f xml:space="preserve"> AA327 - AA331</f>
        <v>0</v>
      </c>
      <c r="AB334" s="58">
        <f xml:space="preserve"> AA334</f>
        <v>0</v>
      </c>
    </row>
    <row r="335" spans="2:28" hidden="1" outlineLevel="4" x14ac:dyDescent="0.2">
      <c r="B335" s="41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</row>
    <row r="336" spans="2:28" ht="15" hidden="1" outlineLevel="4" x14ac:dyDescent="0.25">
      <c r="B336" s="91" t="str">
        <f xml:space="preserve"> B175</f>
        <v>Нематериальный актив 2</v>
      </c>
    </row>
    <row r="337" spans="2:28" hidden="1" outlineLevel="5" x14ac:dyDescent="0.2">
      <c r="B337" s="75" t="s">
        <v>96</v>
      </c>
      <c r="E337" s="8" t="s">
        <v>19</v>
      </c>
      <c r="G337" s="54">
        <f xml:space="preserve"> G176</f>
        <v>0</v>
      </c>
    </row>
    <row r="338" spans="2:28" hidden="1" outlineLevel="5" x14ac:dyDescent="0.2">
      <c r="B338" s="75" t="s">
        <v>97</v>
      </c>
      <c r="E338" s="8" t="s">
        <v>99</v>
      </c>
      <c r="G338" s="54">
        <f xml:space="preserve"> G177</f>
        <v>0</v>
      </c>
    </row>
    <row r="339" spans="2:28" hidden="1" outlineLevel="5" x14ac:dyDescent="0.2">
      <c r="B339" s="77" t="s">
        <v>98</v>
      </c>
      <c r="E339" s="52" t="s">
        <v>9</v>
      </c>
      <c r="F339" s="70"/>
      <c r="J339" s="55">
        <f t="shared" ref="J339:AB339" si="79" xml:space="preserve">  J178</f>
        <v>0</v>
      </c>
      <c r="K339" s="55">
        <f t="shared" si="79"/>
        <v>0</v>
      </c>
      <c r="L339" s="55">
        <f t="shared" si="79"/>
        <v>0</v>
      </c>
      <c r="M339" s="55">
        <f t="shared" si="79"/>
        <v>0</v>
      </c>
      <c r="N339" s="55">
        <f t="shared" si="79"/>
        <v>0</v>
      </c>
      <c r="O339" s="55">
        <f t="shared" si="79"/>
        <v>0</v>
      </c>
      <c r="P339" s="55">
        <f t="shared" si="79"/>
        <v>0</v>
      </c>
      <c r="Q339" s="55">
        <f t="shared" si="79"/>
        <v>0</v>
      </c>
      <c r="R339" s="55">
        <f t="shared" si="79"/>
        <v>0</v>
      </c>
      <c r="S339" s="55">
        <f t="shared" si="79"/>
        <v>0</v>
      </c>
      <c r="T339" s="55">
        <f t="shared" si="79"/>
        <v>0</v>
      </c>
      <c r="U339" s="55">
        <f t="shared" si="79"/>
        <v>0</v>
      </c>
      <c r="V339" s="55">
        <f t="shared" si="79"/>
        <v>0</v>
      </c>
      <c r="W339" s="55">
        <f t="shared" si="79"/>
        <v>0</v>
      </c>
      <c r="X339" s="55">
        <f t="shared" si="79"/>
        <v>0</v>
      </c>
      <c r="Y339" s="55">
        <f t="shared" si="79"/>
        <v>0</v>
      </c>
      <c r="Z339" s="55">
        <f t="shared" si="79"/>
        <v>0</v>
      </c>
      <c r="AA339" s="55">
        <f t="shared" si="79"/>
        <v>0</v>
      </c>
      <c r="AB339" s="55">
        <f t="shared" si="79"/>
        <v>0</v>
      </c>
    </row>
    <row r="340" spans="2:28" hidden="1" outlineLevel="5" x14ac:dyDescent="0.2">
      <c r="B340" s="41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</row>
    <row r="341" spans="2:28" ht="15" hidden="1" outlineLevel="5" x14ac:dyDescent="0.25">
      <c r="B341" s="61" t="s">
        <v>151</v>
      </c>
      <c r="E341" s="8" t="s">
        <v>19</v>
      </c>
      <c r="J341" s="54">
        <f xml:space="preserve"> $G337 * J339</f>
        <v>0</v>
      </c>
      <c r="K341" s="54">
        <f xml:space="preserve"> $G337 * K339</f>
        <v>0</v>
      </c>
      <c r="L341" s="54">
        <f xml:space="preserve"> $G337 * L339</f>
        <v>0</v>
      </c>
      <c r="M341" s="54">
        <f xml:space="preserve"> $G337 * M339</f>
        <v>0</v>
      </c>
      <c r="N341" s="58">
        <f xml:space="preserve"> SUM(J341:M341)</f>
        <v>0</v>
      </c>
      <c r="O341" s="54">
        <f xml:space="preserve"> $G337 * O339</f>
        <v>0</v>
      </c>
      <c r="P341" s="54">
        <f xml:space="preserve"> $G337 * P339</f>
        <v>0</v>
      </c>
      <c r="Q341" s="54">
        <f xml:space="preserve"> $G337 * Q339</f>
        <v>0</v>
      </c>
      <c r="R341" s="54">
        <f xml:space="preserve"> $G337 * R339</f>
        <v>0</v>
      </c>
      <c r="S341" s="58">
        <f xml:space="preserve"> SUM(O341:R341)</f>
        <v>0</v>
      </c>
      <c r="T341" s="54">
        <f xml:space="preserve"> $G337 * T339</f>
        <v>0</v>
      </c>
      <c r="U341" s="54">
        <f xml:space="preserve"> $G337 * U339</f>
        <v>0</v>
      </c>
      <c r="V341" s="58">
        <f xml:space="preserve"> SUM(T341:U341)</f>
        <v>0</v>
      </c>
      <c r="W341" s="54">
        <f xml:space="preserve"> $G337 * W339</f>
        <v>0</v>
      </c>
      <c r="X341" s="54">
        <f xml:space="preserve"> $G337 * X339</f>
        <v>0</v>
      </c>
      <c r="Y341" s="58">
        <f xml:space="preserve"> SUM(W341:X341)</f>
        <v>0</v>
      </c>
      <c r="Z341" s="54">
        <f xml:space="preserve"> $G337 * Z339</f>
        <v>0</v>
      </c>
      <c r="AA341" s="54">
        <f xml:space="preserve"> $G337 * AA339</f>
        <v>0</v>
      </c>
      <c r="AB341" s="58">
        <f xml:space="preserve"> SUM(Z341:AA341)</f>
        <v>0</v>
      </c>
    </row>
    <row r="342" spans="2:28" ht="15" hidden="1" outlineLevel="5" x14ac:dyDescent="0.25">
      <c r="B342" s="61" t="s">
        <v>152</v>
      </c>
      <c r="E342" s="8" t="s">
        <v>19</v>
      </c>
      <c r="J342" s="54">
        <f xml:space="preserve"> I342 + J341</f>
        <v>0</v>
      </c>
      <c r="K342" s="54">
        <f xml:space="preserve"> J342 + K341</f>
        <v>0</v>
      </c>
      <c r="L342" s="54">
        <f xml:space="preserve"> K342 + L341</f>
        <v>0</v>
      </c>
      <c r="M342" s="54">
        <f xml:space="preserve"> L342 + M341</f>
        <v>0</v>
      </c>
      <c r="N342" s="58">
        <f xml:space="preserve"> M342</f>
        <v>0</v>
      </c>
      <c r="O342" s="54">
        <f xml:space="preserve"> N342 + O341</f>
        <v>0</v>
      </c>
      <c r="P342" s="54">
        <f xml:space="preserve"> O342 + P341</f>
        <v>0</v>
      </c>
      <c r="Q342" s="54">
        <f xml:space="preserve"> P342 + Q341</f>
        <v>0</v>
      </c>
      <c r="R342" s="54">
        <f xml:space="preserve"> Q342 + R341</f>
        <v>0</v>
      </c>
      <c r="S342" s="58">
        <f xml:space="preserve"> R342</f>
        <v>0</v>
      </c>
      <c r="T342" s="54">
        <f xml:space="preserve"> S342 + T341</f>
        <v>0</v>
      </c>
      <c r="U342" s="54">
        <f xml:space="preserve"> T342 + U341</f>
        <v>0</v>
      </c>
      <c r="V342" s="58">
        <f xml:space="preserve"> U342</f>
        <v>0</v>
      </c>
      <c r="W342" s="54">
        <f xml:space="preserve"> V342 + W341</f>
        <v>0</v>
      </c>
      <c r="X342" s="54">
        <f xml:space="preserve"> W342 + X341</f>
        <v>0</v>
      </c>
      <c r="Y342" s="58">
        <f xml:space="preserve"> X342</f>
        <v>0</v>
      </c>
      <c r="Z342" s="54">
        <f xml:space="preserve"> Y342 + Z341</f>
        <v>0</v>
      </c>
      <c r="AA342" s="54">
        <f xml:space="preserve"> Z342 + AA341</f>
        <v>0</v>
      </c>
      <c r="AB342" s="58">
        <f xml:space="preserve"> AA342</f>
        <v>0</v>
      </c>
    </row>
    <row r="343" spans="2:28" ht="15" hidden="1" outlineLevel="5" x14ac:dyDescent="0.25">
      <c r="B343" s="61" t="s">
        <v>139</v>
      </c>
      <c r="E343" s="8" t="s">
        <v>19</v>
      </c>
      <c r="J343" s="54">
        <f xml:space="preserve"> IF(J342 &lt; $G337, J342, 0)</f>
        <v>0</v>
      </c>
      <c r="K343" s="54">
        <f xml:space="preserve"> IF(K342 &lt; $G337, K342, 0)</f>
        <v>0</v>
      </c>
      <c r="L343" s="54">
        <f xml:space="preserve"> IF(L342 &lt; $G337, L342, 0)</f>
        <v>0</v>
      </c>
      <c r="M343" s="54">
        <f xml:space="preserve"> IF(M342 &lt; $G337, M342, 0)</f>
        <v>0</v>
      </c>
      <c r="N343" s="58">
        <f xml:space="preserve"> M343</f>
        <v>0</v>
      </c>
      <c r="O343" s="54">
        <f xml:space="preserve"> IF(O342 &lt; $G337, O342, 0)</f>
        <v>0</v>
      </c>
      <c r="P343" s="54">
        <f xml:space="preserve"> IF(P342 &lt; $G337, P342, 0)</f>
        <v>0</v>
      </c>
      <c r="Q343" s="54">
        <f xml:space="preserve"> IF(Q342 &lt; $G337, Q342, 0)</f>
        <v>0</v>
      </c>
      <c r="R343" s="54">
        <f xml:space="preserve"> IF(R342 &lt; $G337, R342, 0)</f>
        <v>0</v>
      </c>
      <c r="S343" s="58">
        <f xml:space="preserve"> R343</f>
        <v>0</v>
      </c>
      <c r="T343" s="54">
        <f xml:space="preserve"> IF(T342 &lt; $G337, T342, 0)</f>
        <v>0</v>
      </c>
      <c r="U343" s="54">
        <f xml:space="preserve"> IF(U342 &lt; $G337, U342, 0)</f>
        <v>0</v>
      </c>
      <c r="V343" s="58">
        <f xml:space="preserve"> U343</f>
        <v>0</v>
      </c>
      <c r="W343" s="54">
        <f xml:space="preserve"> IF(W342 &lt; $G337, W342, 0)</f>
        <v>0</v>
      </c>
      <c r="X343" s="54">
        <f xml:space="preserve"> IF(X342 &lt; $G337, X342, 0)</f>
        <v>0</v>
      </c>
      <c r="Y343" s="58">
        <f xml:space="preserve"> X343</f>
        <v>0</v>
      </c>
      <c r="Z343" s="54">
        <f xml:space="preserve"> IF(Z342 &lt; $G337, Z342, 0)</f>
        <v>0</v>
      </c>
      <c r="AA343" s="54">
        <f xml:space="preserve"> IF(AA342 &lt; $G337, AA342, 0)</f>
        <v>0</v>
      </c>
      <c r="AB343" s="58">
        <f xml:space="preserve"> AA343</f>
        <v>0</v>
      </c>
    </row>
    <row r="344" spans="2:28" ht="15" hidden="1" outlineLevel="5" x14ac:dyDescent="0.25">
      <c r="B344" s="61" t="s">
        <v>153</v>
      </c>
      <c r="E344" s="8" t="s">
        <v>19</v>
      </c>
      <c r="J344" s="54">
        <f xml:space="preserve"> IF(J342 = $G337, J342, 0)</f>
        <v>0</v>
      </c>
      <c r="K344" s="54">
        <f xml:space="preserve"> IF(K342 = $G337, K342, 0)</f>
        <v>0</v>
      </c>
      <c r="L344" s="54">
        <f xml:space="preserve"> IF(L342 = $G337, L342, 0)</f>
        <v>0</v>
      </c>
      <c r="M344" s="54">
        <f xml:space="preserve"> IF(M342 = $G337, M342, 0)</f>
        <v>0</v>
      </c>
      <c r="N344" s="58">
        <f xml:space="preserve"> M344</f>
        <v>0</v>
      </c>
      <c r="O344" s="54">
        <f xml:space="preserve"> IF(O342 = $G337, O342, 0)</f>
        <v>0</v>
      </c>
      <c r="P344" s="54">
        <f xml:space="preserve"> IF(P342 = $G337, P342, 0)</f>
        <v>0</v>
      </c>
      <c r="Q344" s="54">
        <f xml:space="preserve"> IF(Q342 = $G337, Q342, 0)</f>
        <v>0</v>
      </c>
      <c r="R344" s="54">
        <f xml:space="preserve"> IF(R342 = $G337, R342, 0)</f>
        <v>0</v>
      </c>
      <c r="S344" s="58">
        <f xml:space="preserve"> R344</f>
        <v>0</v>
      </c>
      <c r="T344" s="54">
        <f xml:space="preserve"> IF(T342 = $G337, T342, 0)</f>
        <v>0</v>
      </c>
      <c r="U344" s="54">
        <f xml:space="preserve"> IF(U342 = $G337, U342, 0)</f>
        <v>0</v>
      </c>
      <c r="V344" s="58">
        <f xml:space="preserve"> U344</f>
        <v>0</v>
      </c>
      <c r="W344" s="54">
        <f xml:space="preserve"> IF(W342 = $G337, W342, 0)</f>
        <v>0</v>
      </c>
      <c r="X344" s="54">
        <f xml:space="preserve"> IF(X342 = $G337, X342, 0)</f>
        <v>0</v>
      </c>
      <c r="Y344" s="58">
        <f xml:space="preserve"> X344</f>
        <v>0</v>
      </c>
      <c r="Z344" s="54">
        <f xml:space="preserve"> IF(Z342 = $G337, Z342, 0)</f>
        <v>0</v>
      </c>
      <c r="AA344" s="54">
        <f xml:space="preserve"> IF(AA342 = $G337, AA342, 0)</f>
        <v>0</v>
      </c>
      <c r="AB344" s="58">
        <f xml:space="preserve"> AA344</f>
        <v>0</v>
      </c>
    </row>
    <row r="345" spans="2:28" hidden="1" outlineLevel="5" x14ac:dyDescent="0.2">
      <c r="B345" s="61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</row>
    <row r="346" spans="2:28" ht="15" hidden="1" outlineLevel="5" x14ac:dyDescent="0.25">
      <c r="B346" s="61" t="s">
        <v>140</v>
      </c>
      <c r="E346" s="8" t="s">
        <v>19</v>
      </c>
      <c r="J346" s="54">
        <f xml:space="preserve"> IF(J344 &gt; SUM($I350:I350), J344, J344 - SUM($I350:I350))</f>
        <v>0</v>
      </c>
      <c r="K346" s="54">
        <f xml:space="preserve"> IF(K344 &gt; SUM($I350:J350), K344, K344 - SUM($I350:J350))</f>
        <v>0</v>
      </c>
      <c r="L346" s="54">
        <f xml:space="preserve"> IF(L344 &gt; SUM($I350:K350), L344, L344 - SUM($I350:K350))</f>
        <v>0</v>
      </c>
      <c r="M346" s="54">
        <f xml:space="preserve"> IF(M344 &gt; SUM($I350:L350), M344, M344 - SUM($I350:L350))</f>
        <v>0</v>
      </c>
      <c r="N346" s="58">
        <f xml:space="preserve"> J346</f>
        <v>0</v>
      </c>
      <c r="O346" s="54">
        <f xml:space="preserve"> IF(O344 &gt; SUM($I350:N350) - $N350, O344, O344 - (SUM($I350:N350) - $N350))</f>
        <v>0</v>
      </c>
      <c r="P346" s="54">
        <f xml:space="preserve"> IF(P344 &gt; SUM($I350:O350) - $N350, P344, P344 - (SUM($I350:O350) - $N350))</f>
        <v>0</v>
      </c>
      <c r="Q346" s="54">
        <f xml:space="preserve"> IF(Q344 &gt; SUM($I350:P350) - $N350, Q344, Q344 - (SUM($I350:P350) - $N350))</f>
        <v>0</v>
      </c>
      <c r="R346" s="54">
        <f xml:space="preserve"> IF(R344 &gt; SUM($I350:Q350) - $N350, R344, R344 - (SUM($I350:Q350) - $N350))</f>
        <v>0</v>
      </c>
      <c r="S346" s="58">
        <f xml:space="preserve"> O346</f>
        <v>0</v>
      </c>
      <c r="T346" s="54">
        <f xml:space="preserve"> IF(T344 &gt; SUM($I350:S350) - $N350 - $S350, T344, T344 - (SUM($I350:S350) - $N350 - $S350))</f>
        <v>0</v>
      </c>
      <c r="U346" s="54">
        <f xml:space="preserve"> IF(U344 &gt; SUM($I350:T350) - $N350 - $S350, U344, U344 - (SUM($I350:T350) - $N350 - $S350))</f>
        <v>0</v>
      </c>
      <c r="V346" s="58">
        <f xml:space="preserve"> T346</f>
        <v>0</v>
      </c>
      <c r="W346" s="54">
        <f xml:space="preserve"> IF(W344 &gt; SUM($I350:V350) - $N350 - $S350 - $V350, W344, W344 - (SUM($I350:V350) - $N350 - $S350 - $V350))</f>
        <v>0</v>
      </c>
      <c r="X346" s="54">
        <f xml:space="preserve"> IF(X344 &gt; SUM($I350:W350) - $N350 - $S350 - $V350, X344, X344 - (SUM($I350:W350) - $N350 - $S350 - $V350))</f>
        <v>0</v>
      </c>
      <c r="Y346" s="58">
        <f xml:space="preserve"> W346</f>
        <v>0</v>
      </c>
      <c r="Z346" s="54">
        <f xml:space="preserve"> IF(Z344 &gt; SUM($I350:Y350) - $N350 - $S350 - $V350 - $Y350, Z344, Z344 - (SUM($I350:Y350) - $N350 - $S350 - $V350 - $Y350))</f>
        <v>0</v>
      </c>
      <c r="AA346" s="54">
        <f xml:space="preserve"> IF(AA344 &gt; SUM($I350:Z350) - $N350 - $S350 - $V350 - $Y350, AA344, AA344 - (SUM($I350:Z350) - $N350 - $S350 - $V350 - $Y350))</f>
        <v>0</v>
      </c>
      <c r="AB346" s="58">
        <f xml:space="preserve"> Z346</f>
        <v>0</v>
      </c>
    </row>
    <row r="347" spans="2:28" ht="15" hidden="1" outlineLevel="5" x14ac:dyDescent="0.25">
      <c r="B347" s="61" t="s">
        <v>141</v>
      </c>
      <c r="E347" s="8" t="s">
        <v>19</v>
      </c>
      <c r="J347" s="54">
        <f xml:space="preserve"> IF(J344 &gt; SUM($I350:J350), J344, J344 - SUM($I350:J350))</f>
        <v>0</v>
      </c>
      <c r="K347" s="54">
        <f xml:space="preserve"> IF(K344 &gt; SUM($I350:K350), K344, K344 - SUM($I350:K350))</f>
        <v>0</v>
      </c>
      <c r="L347" s="54">
        <f xml:space="preserve"> IF(L344 &gt; SUM($I350:L350), L344, L344 - SUM($I350:L350))</f>
        <v>0</v>
      </c>
      <c r="M347" s="54">
        <f xml:space="preserve"> IF(M344 &gt; SUM($I350:M350), M344, M344 - SUM($I350:M350))</f>
        <v>0</v>
      </c>
      <c r="N347" s="58">
        <f xml:space="preserve"> M347</f>
        <v>0</v>
      </c>
      <c r="O347" s="54">
        <f xml:space="preserve"> IF(O344 &gt; SUM($I350:O350) - $N350, O344, O344 - (SUM($I350:O350) - $N350))</f>
        <v>0</v>
      </c>
      <c r="P347" s="54">
        <f xml:space="preserve"> IF(P344 &gt; SUM($I350:P350) - $N350, P344, P344 - (SUM($I350:P350) - $N350))</f>
        <v>0</v>
      </c>
      <c r="Q347" s="54">
        <f xml:space="preserve"> IF(Q344 &gt; SUM($I350:Q350) - $N350, Q344, Q344 - (SUM($I350:Q350) - $N350))</f>
        <v>0</v>
      </c>
      <c r="R347" s="54">
        <f xml:space="preserve"> IF(R344 &gt; SUM($I350:R350) - $N350, R344, R344 - (SUM($I350:R350) - $N350))</f>
        <v>0</v>
      </c>
      <c r="S347" s="58">
        <f xml:space="preserve"> R347</f>
        <v>0</v>
      </c>
      <c r="T347" s="54">
        <f xml:space="preserve"> IF(T344 &gt; SUM($I350:T350) - $N350 - $S350, T344, T344 - (SUM($I350:T350) - $N350 - $S350))</f>
        <v>0</v>
      </c>
      <c r="U347" s="54">
        <f xml:space="preserve"> IF(U344 &gt; SUM($I350:U350) - $N350 - $S350, U344, U344 - (SUM($I350:U350) - $N350 - $S350))</f>
        <v>0</v>
      </c>
      <c r="V347" s="58">
        <f xml:space="preserve"> U347</f>
        <v>0</v>
      </c>
      <c r="W347" s="54">
        <f xml:space="preserve"> IF(W344 &gt; SUM($I350:W350) - $N350 - $S350 - $V350, W344, W344 - (SUM($I350:W350) - $N350 - $S350 - $V350))</f>
        <v>0</v>
      </c>
      <c r="X347" s="54">
        <f xml:space="preserve"> IF(X344 &gt; SUM($I350:X350) - $N350 - $S350 - $V350, X344, X344 - (SUM($I350:X350) - $N350 - $S350 - $V350))</f>
        <v>0</v>
      </c>
      <c r="Y347" s="58">
        <f xml:space="preserve"> X347</f>
        <v>0</v>
      </c>
      <c r="Z347" s="54">
        <f xml:space="preserve"> IF(Z344 &gt; SUM($I350:Z350) - $N350 - $S350 - $V350 - $Y350, Z344, Z344 - (SUM($I350:Z350) - $N350 - $S350 - $V350 - $Y350))</f>
        <v>0</v>
      </c>
      <c r="AA347" s="54">
        <f xml:space="preserve"> IF(AA344 &gt; SUM($I350:AA350) - $N350 - $S350 - $V350 - $Y350, AA344, AA344 - (SUM($I350:AA350) - $N350 - $S350 - $V350 - $Y350))</f>
        <v>0</v>
      </c>
      <c r="AB347" s="58">
        <f xml:space="preserve"> AA347</f>
        <v>0</v>
      </c>
    </row>
    <row r="348" spans="2:28" hidden="1" outlineLevel="5" x14ac:dyDescent="0.2">
      <c r="B348" s="61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</row>
    <row r="349" spans="2:28" ht="15" hidden="1" outlineLevel="5" x14ac:dyDescent="0.25">
      <c r="B349" s="61" t="s">
        <v>142</v>
      </c>
      <c r="E349" s="8" t="s">
        <v>19</v>
      </c>
      <c r="J349" s="54">
        <f xml:space="preserve"> IF(I351 &gt;= J344, 0, I351)</f>
        <v>0</v>
      </c>
      <c r="K349" s="54">
        <f xml:space="preserve"> IF(J351 &gt;= K344, 0, J351)</f>
        <v>0</v>
      </c>
      <c r="L349" s="54">
        <f xml:space="preserve"> IF(K351 &gt;= L344, 0, K351)</f>
        <v>0</v>
      </c>
      <c r="M349" s="54">
        <f xml:space="preserve"> IF(L351 &gt;= M344, 0, L351)</f>
        <v>0</v>
      </c>
      <c r="N349" s="58">
        <f xml:space="preserve"> J349</f>
        <v>0</v>
      </c>
      <c r="O349" s="54">
        <f xml:space="preserve"> IF(N351 &gt;= O344, 0, N351)</f>
        <v>0</v>
      </c>
      <c r="P349" s="54">
        <f xml:space="preserve"> IF(O351 &gt;= P344, 0, O351)</f>
        <v>0</v>
      </c>
      <c r="Q349" s="54">
        <f xml:space="preserve"> IF(P351 &gt;= Q344, 0, P351)</f>
        <v>0</v>
      </c>
      <c r="R349" s="54">
        <f xml:space="preserve"> IF(Q351 &gt;= R344, 0, Q351)</f>
        <v>0</v>
      </c>
      <c r="S349" s="58">
        <f xml:space="preserve"> O349</f>
        <v>0</v>
      </c>
      <c r="T349" s="54">
        <f xml:space="preserve"> IF(S351 &gt;= T344, 0, S351)</f>
        <v>0</v>
      </c>
      <c r="U349" s="54">
        <f xml:space="preserve"> IF(T351 &gt;= U344, 0, T351)</f>
        <v>0</v>
      </c>
      <c r="V349" s="58">
        <f xml:space="preserve"> T349</f>
        <v>0</v>
      </c>
      <c r="W349" s="54">
        <f xml:space="preserve"> IF(V351 &gt;= W344, 0, V351)</f>
        <v>0</v>
      </c>
      <c r="X349" s="54">
        <f xml:space="preserve"> IF(W351 &gt;= X344, 0, W351)</f>
        <v>0</v>
      </c>
      <c r="Y349" s="58">
        <f xml:space="preserve"> W349</f>
        <v>0</v>
      </c>
      <c r="Z349" s="54">
        <f xml:space="preserve"> IF(Y351 &gt;= Z344, 0, Y351)</f>
        <v>0</v>
      </c>
      <c r="AA349" s="54">
        <f xml:space="preserve"> IF(Z351 &gt;= AA344, 0, Z351)</f>
        <v>0</v>
      </c>
      <c r="AB349" s="58">
        <f xml:space="preserve"> Z349</f>
        <v>0</v>
      </c>
    </row>
    <row r="350" spans="2:28" ht="15" hidden="1" outlineLevel="5" x14ac:dyDescent="0.25">
      <c r="B350" s="61" t="s">
        <v>143</v>
      </c>
      <c r="E350" s="8" t="s">
        <v>19</v>
      </c>
      <c r="J350" s="54">
        <f>IFERROR(IF(SUM($I350:I350) + J344 * 1 / $G338 * J$7 &gt;= $G337, J344 - SUM($I350:I350),  J344 * 1 / $G338 * J$7), 0)</f>
        <v>0</v>
      </c>
      <c r="K350" s="54">
        <f>IFERROR(IF(SUM($I350:J350) + K344 * 1 / $G338 * K$7 &gt;= $G337, K344 - SUM($I350:J350),  K344 * 1 / $G338 * K$7), 0)</f>
        <v>0</v>
      </c>
      <c r="L350" s="54">
        <f>IFERROR(IF(SUM($I350:K350) + L344 * 1 / $G338 * L$7 &gt;= $G337, L344 - SUM($I350:K350),  L344 * 1 / $G338 * L$7), 0)</f>
        <v>0</v>
      </c>
      <c r="M350" s="54">
        <f>IFERROR(IF(SUM($I350:L350) + M344 * 1 / $G338 * M$7 &gt;= $G337, M344 - SUM($I350:L350),  M344 * 1 / $G338 * M$7), 0)</f>
        <v>0</v>
      </c>
      <c r="N350" s="58">
        <f xml:space="preserve"> SUM(J350:M350)</f>
        <v>0</v>
      </c>
      <c r="O350" s="54">
        <f>IFERROR(IF(SUM($I350:N350) - $N350 + O344 * 1 / $G338 * O$7 &gt;= $G337, O344 - (SUM($I350:N350) - $N350),  O344 * 1 / $G338 * O$7), 0)</f>
        <v>0</v>
      </c>
      <c r="P350" s="54">
        <f>IFERROR(IF(SUM($I350:O350) - $N350 + P344 * 1 / $G338 * P$7 &gt;= $G337, P344 - (SUM($I350:O350) - $N350),  P344 * 1 / $G338 * P$7), 0)</f>
        <v>0</v>
      </c>
      <c r="Q350" s="54">
        <f>IFERROR(IF(SUM($I350:P350) - $N350 + Q344 * 1 / $G338 * Q$7 &gt;= $G337, Q344 - (SUM($I350:P350) - $N350),  Q344 * 1 / $G338 * Q$7), 0)</f>
        <v>0</v>
      </c>
      <c r="R350" s="54">
        <f>IFERROR(IF(SUM($I350:Q350) - $N350 + R344 * 1 / $G338 * R$7 &gt;= $G337, R344 - (SUM($I350:Q350) - $N350),  R344 * 1 / $G338 * R$7), 0)</f>
        <v>0</v>
      </c>
      <c r="S350" s="58">
        <f xml:space="preserve"> SUM(O350:R350)</f>
        <v>0</v>
      </c>
      <c r="T350" s="54">
        <f>IFERROR(IF(SUM($I350:S350) - $N350 - $S350 + T344 * 1 / $G338 * T$7 &gt;= $G337, T344 - (SUM($I350:S350) - $N350 - $S350),  T344 * 1 / $G338 * T$7), 0)</f>
        <v>0</v>
      </c>
      <c r="U350" s="54">
        <f>IFERROR(IF(SUM($I350:T350) - $N350 - $S350 + U344 * 1 / $G338 * U$7 &gt;= $G337, U344 - (SUM($I350:T350) - $N350 - $S350),  U344 * 1 / $G338 * U$7), 0)</f>
        <v>0</v>
      </c>
      <c r="V350" s="58">
        <f xml:space="preserve"> SUM(T350:U350)</f>
        <v>0</v>
      </c>
      <c r="W350" s="54">
        <f>IFERROR(IF(SUM($I350:V350) - $N350 - $S350 - $V350 + W344 * 1 / $G338 * W$7 &gt;= $G337, W344 - (SUM($I350:V350) - $N350 - $S350 - $V350),  W344 * 1 / $G338 * W$7), 0)</f>
        <v>0</v>
      </c>
      <c r="X350" s="54">
        <f>IFERROR(IF(SUM($I350:W350) - $N350 - $S350 - $V350 + X344 * 1 / $G338 * X$7 &gt;= $G337, X344 - (SUM($I350:W350) - $N350 - $S350 - $V350),  X344 * 1 / $G338 * X$7), 0)</f>
        <v>0</v>
      </c>
      <c r="Y350" s="58">
        <f xml:space="preserve"> SUM(W350:X350)</f>
        <v>0</v>
      </c>
      <c r="Z350" s="54">
        <f>IFERROR(IF(SUM($I350:Y350) - $N350 - $S350 - $V350 - $Y350 + Z344 * 1 / $G338 * Z$7 &gt;= $G337, Z344 - (SUM($I350:Y350) - $N350 - $S350 - $V350 - $Y350),  Z344 * 1 / $G338 * Z$7), 0)</f>
        <v>0</v>
      </c>
      <c r="AA350" s="54">
        <f>IFERROR(IF(SUM($I350:Z350) - $N350 - $S350 - $V350 - $Y350 + AA344 * 1 / $G338 * AA$7 &gt;= $G337, AA344 - (SUM($I350:Z350) - $N350 - $S350 - $V350 - $Y350),  AA344 * 1 / $G338 * AA$7), 0)</f>
        <v>0</v>
      </c>
      <c r="AB350" s="58">
        <f xml:space="preserve"> SUM(Z350:AA350)</f>
        <v>0</v>
      </c>
    </row>
    <row r="351" spans="2:28" ht="15" hidden="1" outlineLevel="5" x14ac:dyDescent="0.25">
      <c r="B351" s="61" t="s">
        <v>144</v>
      </c>
      <c r="E351" s="8" t="s">
        <v>19</v>
      </c>
      <c r="J351" s="54">
        <f xml:space="preserve"> J349 + J350</f>
        <v>0</v>
      </c>
      <c r="K351" s="54">
        <f xml:space="preserve"> K349 + K350</f>
        <v>0</v>
      </c>
      <c r="L351" s="54">
        <f xml:space="preserve"> L349 + L350</f>
        <v>0</v>
      </c>
      <c r="M351" s="54">
        <f xml:space="preserve"> M349 + M350</f>
        <v>0</v>
      </c>
      <c r="N351" s="58">
        <f xml:space="preserve"> M351</f>
        <v>0</v>
      </c>
      <c r="O351" s="54">
        <f xml:space="preserve"> O349 + O350</f>
        <v>0</v>
      </c>
      <c r="P351" s="54">
        <f xml:space="preserve"> P349 + P350</f>
        <v>0</v>
      </c>
      <c r="Q351" s="54">
        <f xml:space="preserve"> Q349 + Q350</f>
        <v>0</v>
      </c>
      <c r="R351" s="54">
        <f xml:space="preserve"> R349 + R350</f>
        <v>0</v>
      </c>
      <c r="S351" s="58">
        <f xml:space="preserve"> R351</f>
        <v>0</v>
      </c>
      <c r="T351" s="54">
        <f xml:space="preserve"> T349 + T350</f>
        <v>0</v>
      </c>
      <c r="U351" s="54">
        <f xml:space="preserve"> U349 + U350</f>
        <v>0</v>
      </c>
      <c r="V351" s="58">
        <f xml:space="preserve"> U351</f>
        <v>0</v>
      </c>
      <c r="W351" s="54">
        <f xml:space="preserve"> W349 + W350</f>
        <v>0</v>
      </c>
      <c r="X351" s="54">
        <f xml:space="preserve"> X349 + X350</f>
        <v>0</v>
      </c>
      <c r="Y351" s="54">
        <f xml:space="preserve"> X351</f>
        <v>0</v>
      </c>
      <c r="Z351" s="54">
        <f xml:space="preserve"> Z349 + Z350</f>
        <v>0</v>
      </c>
      <c r="AA351" s="54">
        <f xml:space="preserve"> AA349 + AA350</f>
        <v>0</v>
      </c>
      <c r="AB351" s="54">
        <f xml:space="preserve"> AA351</f>
        <v>0</v>
      </c>
    </row>
    <row r="352" spans="2:28" hidden="1" outlineLevel="5" x14ac:dyDescent="0.2">
      <c r="B352" s="61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</row>
    <row r="353" spans="2:28" ht="15" hidden="1" outlineLevel="5" x14ac:dyDescent="0.25">
      <c r="B353" s="61" t="s">
        <v>145</v>
      </c>
      <c r="E353" s="8" t="s">
        <v>19</v>
      </c>
      <c r="J353" s="54">
        <f xml:space="preserve"> J346 - J349</f>
        <v>0</v>
      </c>
      <c r="K353" s="54">
        <f xml:space="preserve"> K346 - K349</f>
        <v>0</v>
      </c>
      <c r="L353" s="54">
        <f xml:space="preserve"> L346 - L349</f>
        <v>0</v>
      </c>
      <c r="M353" s="54">
        <f xml:space="preserve"> M346 - M349</f>
        <v>0</v>
      </c>
      <c r="N353" s="58">
        <f xml:space="preserve"> J353</f>
        <v>0</v>
      </c>
      <c r="O353" s="54">
        <f xml:space="preserve"> O346 - O349</f>
        <v>0</v>
      </c>
      <c r="P353" s="54">
        <f xml:space="preserve"> P346 - P349</f>
        <v>0</v>
      </c>
      <c r="Q353" s="54">
        <f xml:space="preserve"> Q346 - Q349</f>
        <v>0</v>
      </c>
      <c r="R353" s="54">
        <f xml:space="preserve"> R346 - R349</f>
        <v>0</v>
      </c>
      <c r="S353" s="58">
        <f xml:space="preserve"> O353</f>
        <v>0</v>
      </c>
      <c r="T353" s="54">
        <f xml:space="preserve"> T346 - T349</f>
        <v>0</v>
      </c>
      <c r="U353" s="54">
        <f xml:space="preserve"> U346 - U349</f>
        <v>0</v>
      </c>
      <c r="V353" s="58">
        <f xml:space="preserve"> T353</f>
        <v>0</v>
      </c>
      <c r="W353" s="54">
        <f xml:space="preserve"> W346 - W349</f>
        <v>0</v>
      </c>
      <c r="X353" s="54">
        <f xml:space="preserve"> X346 - X349</f>
        <v>0</v>
      </c>
      <c r="Y353" s="58">
        <f xml:space="preserve"> W353</f>
        <v>0</v>
      </c>
      <c r="Z353" s="54">
        <f xml:space="preserve"> Z346 - Z349</f>
        <v>0</v>
      </c>
      <c r="AA353" s="54">
        <f xml:space="preserve"> AA346 - AA349</f>
        <v>0</v>
      </c>
      <c r="AB353" s="58">
        <f xml:space="preserve"> Z353</f>
        <v>0</v>
      </c>
    </row>
    <row r="354" spans="2:28" ht="15" hidden="1" outlineLevel="5" x14ac:dyDescent="0.25">
      <c r="B354" s="61" t="s">
        <v>146</v>
      </c>
      <c r="E354" s="8" t="s">
        <v>19</v>
      </c>
      <c r="J354" s="54">
        <f xml:space="preserve"> J347 - J351</f>
        <v>0</v>
      </c>
      <c r="K354" s="54">
        <f xml:space="preserve"> K347 - K351</f>
        <v>0</v>
      </c>
      <c r="L354" s="54">
        <f xml:space="preserve"> L347 - L351</f>
        <v>0</v>
      </c>
      <c r="M354" s="54">
        <f xml:space="preserve"> M347 - M351</f>
        <v>0</v>
      </c>
      <c r="N354" s="58">
        <f>M354</f>
        <v>0</v>
      </c>
      <c r="O354" s="54">
        <f xml:space="preserve"> O347 - O351</f>
        <v>0</v>
      </c>
      <c r="P354" s="54">
        <f xml:space="preserve"> P347 - P351</f>
        <v>0</v>
      </c>
      <c r="Q354" s="54">
        <f xml:space="preserve"> Q347 - Q351</f>
        <v>0</v>
      </c>
      <c r="R354" s="54">
        <f xml:space="preserve"> R347 - R351</f>
        <v>0</v>
      </c>
      <c r="S354" s="58">
        <f>R354</f>
        <v>0</v>
      </c>
      <c r="T354" s="54">
        <f xml:space="preserve"> T347 - T351</f>
        <v>0</v>
      </c>
      <c r="U354" s="54">
        <f xml:space="preserve"> U347 - U351</f>
        <v>0</v>
      </c>
      <c r="V354" s="58">
        <f xml:space="preserve"> U354</f>
        <v>0</v>
      </c>
      <c r="W354" s="54">
        <f xml:space="preserve"> W347 - W351</f>
        <v>0</v>
      </c>
      <c r="X354" s="54">
        <f xml:space="preserve"> X347 - X351</f>
        <v>0</v>
      </c>
      <c r="Y354" s="58">
        <f xml:space="preserve"> X354</f>
        <v>0</v>
      </c>
      <c r="Z354" s="54">
        <f xml:space="preserve"> Z347 - Z351</f>
        <v>0</v>
      </c>
      <c r="AA354" s="54">
        <f xml:space="preserve"> AA347 - AA351</f>
        <v>0</v>
      </c>
      <c r="AB354" s="58">
        <f xml:space="preserve"> AA354</f>
        <v>0</v>
      </c>
    </row>
    <row r="355" spans="2:28" ht="15" hidden="1" outlineLevel="4" x14ac:dyDescent="0.25">
      <c r="B355" s="61"/>
      <c r="J355" s="90"/>
      <c r="K355" s="90"/>
      <c r="L355" s="90"/>
      <c r="M355" s="90"/>
      <c r="N355" s="92"/>
      <c r="O355" s="90"/>
      <c r="P355" s="90"/>
      <c r="Q355" s="90"/>
      <c r="R355" s="90"/>
      <c r="S355" s="92"/>
      <c r="T355" s="90"/>
      <c r="U355" s="90"/>
      <c r="V355" s="92"/>
      <c r="W355" s="90"/>
      <c r="X355" s="90"/>
      <c r="Y355" s="92"/>
      <c r="Z355" s="90"/>
      <c r="AA355" s="90"/>
      <c r="AB355" s="92"/>
    </row>
    <row r="356" spans="2:28" ht="15" hidden="1" outlineLevel="4" x14ac:dyDescent="0.25">
      <c r="B356" s="91" t="str">
        <f xml:space="preserve"> B180</f>
        <v>Нематериальный актив 3</v>
      </c>
    </row>
    <row r="357" spans="2:28" hidden="1" outlineLevel="5" x14ac:dyDescent="0.2">
      <c r="B357" s="75" t="s">
        <v>96</v>
      </c>
      <c r="E357" s="8" t="s">
        <v>19</v>
      </c>
      <c r="G357" s="54">
        <f xml:space="preserve"> G181</f>
        <v>0</v>
      </c>
    </row>
    <row r="358" spans="2:28" hidden="1" outlineLevel="5" x14ac:dyDescent="0.2">
      <c r="B358" s="75" t="s">
        <v>97</v>
      </c>
      <c r="E358" s="8" t="s">
        <v>99</v>
      </c>
      <c r="G358" s="54">
        <f xml:space="preserve"> G182</f>
        <v>0</v>
      </c>
    </row>
    <row r="359" spans="2:28" hidden="1" outlineLevel="5" x14ac:dyDescent="0.2">
      <c r="B359" s="77" t="s">
        <v>98</v>
      </c>
      <c r="E359" s="52" t="s">
        <v>9</v>
      </c>
      <c r="F359" s="70"/>
      <c r="J359" s="55">
        <f t="shared" ref="J359:AB359" si="80" xml:space="preserve">  J183</f>
        <v>0</v>
      </c>
      <c r="K359" s="55">
        <f t="shared" si="80"/>
        <v>0</v>
      </c>
      <c r="L359" s="55">
        <f t="shared" si="80"/>
        <v>0</v>
      </c>
      <c r="M359" s="55">
        <f t="shared" si="80"/>
        <v>0</v>
      </c>
      <c r="N359" s="55">
        <f t="shared" si="80"/>
        <v>0</v>
      </c>
      <c r="O359" s="55">
        <f t="shared" si="80"/>
        <v>0</v>
      </c>
      <c r="P359" s="55">
        <f t="shared" si="80"/>
        <v>0</v>
      </c>
      <c r="Q359" s="55">
        <f t="shared" si="80"/>
        <v>0</v>
      </c>
      <c r="R359" s="55">
        <f t="shared" si="80"/>
        <v>0</v>
      </c>
      <c r="S359" s="55">
        <f t="shared" si="80"/>
        <v>0</v>
      </c>
      <c r="T359" s="55">
        <f t="shared" si="80"/>
        <v>0</v>
      </c>
      <c r="U359" s="55">
        <f t="shared" si="80"/>
        <v>0</v>
      </c>
      <c r="V359" s="55">
        <f t="shared" si="80"/>
        <v>0</v>
      </c>
      <c r="W359" s="55">
        <f t="shared" si="80"/>
        <v>0</v>
      </c>
      <c r="X359" s="55">
        <f t="shared" si="80"/>
        <v>0</v>
      </c>
      <c r="Y359" s="55">
        <f t="shared" si="80"/>
        <v>0</v>
      </c>
      <c r="Z359" s="55">
        <f t="shared" si="80"/>
        <v>0</v>
      </c>
      <c r="AA359" s="55">
        <f t="shared" si="80"/>
        <v>0</v>
      </c>
      <c r="AB359" s="55">
        <f t="shared" si="80"/>
        <v>0</v>
      </c>
    </row>
    <row r="360" spans="2:28" hidden="1" outlineLevel="5" x14ac:dyDescent="0.2">
      <c r="B360" s="41"/>
      <c r="J360" s="90"/>
      <c r="K360" s="90"/>
      <c r="L360" s="90"/>
      <c r="M360" s="90"/>
      <c r="N360" s="90"/>
      <c r="O360" s="90"/>
      <c r="P360" s="90"/>
      <c r="Q360" s="90"/>
      <c r="R360" s="90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</row>
    <row r="361" spans="2:28" ht="15" hidden="1" outlineLevel="5" x14ac:dyDescent="0.25">
      <c r="B361" s="61" t="s">
        <v>151</v>
      </c>
      <c r="E361" s="8" t="s">
        <v>19</v>
      </c>
      <c r="J361" s="54">
        <f xml:space="preserve"> $G357 * J359</f>
        <v>0</v>
      </c>
      <c r="K361" s="54">
        <f xml:space="preserve"> $G357 * K359</f>
        <v>0</v>
      </c>
      <c r="L361" s="54">
        <f xml:space="preserve"> $G357 * L359</f>
        <v>0</v>
      </c>
      <c r="M361" s="54">
        <f xml:space="preserve"> $G357 * M359</f>
        <v>0</v>
      </c>
      <c r="N361" s="58">
        <f xml:space="preserve"> SUM(J361:M361)</f>
        <v>0</v>
      </c>
      <c r="O361" s="54">
        <f xml:space="preserve"> $G357 * O359</f>
        <v>0</v>
      </c>
      <c r="P361" s="54">
        <f xml:space="preserve"> $G357 * P359</f>
        <v>0</v>
      </c>
      <c r="Q361" s="54">
        <f xml:space="preserve"> $G357 * Q359</f>
        <v>0</v>
      </c>
      <c r="R361" s="54">
        <f xml:space="preserve"> $G357 * R359</f>
        <v>0</v>
      </c>
      <c r="S361" s="58">
        <f xml:space="preserve"> SUM(O361:R361)</f>
        <v>0</v>
      </c>
      <c r="T361" s="54">
        <f xml:space="preserve"> $G357 * T359</f>
        <v>0</v>
      </c>
      <c r="U361" s="54">
        <f xml:space="preserve"> $G357 * U359</f>
        <v>0</v>
      </c>
      <c r="V361" s="58">
        <f xml:space="preserve"> SUM(T361:U361)</f>
        <v>0</v>
      </c>
      <c r="W361" s="54">
        <f xml:space="preserve"> $G357 * W359</f>
        <v>0</v>
      </c>
      <c r="X361" s="54">
        <f xml:space="preserve"> $G357 * X359</f>
        <v>0</v>
      </c>
      <c r="Y361" s="58">
        <f xml:space="preserve"> SUM(W361:X361)</f>
        <v>0</v>
      </c>
      <c r="Z361" s="54">
        <f xml:space="preserve"> $G357 * Z359</f>
        <v>0</v>
      </c>
      <c r="AA361" s="54">
        <f xml:space="preserve"> $G357 * AA359</f>
        <v>0</v>
      </c>
      <c r="AB361" s="58">
        <f xml:space="preserve"> SUM(Z361:AA361)</f>
        <v>0</v>
      </c>
    </row>
    <row r="362" spans="2:28" ht="15" hidden="1" outlineLevel="5" x14ac:dyDescent="0.25">
      <c r="B362" s="61" t="s">
        <v>152</v>
      </c>
      <c r="E362" s="8" t="s">
        <v>19</v>
      </c>
      <c r="J362" s="54">
        <f xml:space="preserve"> I362 + J361</f>
        <v>0</v>
      </c>
      <c r="K362" s="54">
        <f xml:space="preserve"> J362 + K361</f>
        <v>0</v>
      </c>
      <c r="L362" s="54">
        <f xml:space="preserve"> K362 + L361</f>
        <v>0</v>
      </c>
      <c r="M362" s="54">
        <f xml:space="preserve"> L362 + M361</f>
        <v>0</v>
      </c>
      <c r="N362" s="58">
        <f xml:space="preserve"> M362</f>
        <v>0</v>
      </c>
      <c r="O362" s="54">
        <f xml:space="preserve"> N362 + O361</f>
        <v>0</v>
      </c>
      <c r="P362" s="54">
        <f xml:space="preserve"> O362 + P361</f>
        <v>0</v>
      </c>
      <c r="Q362" s="54">
        <f xml:space="preserve"> P362 + Q361</f>
        <v>0</v>
      </c>
      <c r="R362" s="54">
        <f xml:space="preserve"> Q362 + R361</f>
        <v>0</v>
      </c>
      <c r="S362" s="58">
        <f xml:space="preserve"> R362</f>
        <v>0</v>
      </c>
      <c r="T362" s="54">
        <f xml:space="preserve"> S362 + T361</f>
        <v>0</v>
      </c>
      <c r="U362" s="54">
        <f xml:space="preserve"> T362 + U361</f>
        <v>0</v>
      </c>
      <c r="V362" s="58">
        <f xml:space="preserve"> U362</f>
        <v>0</v>
      </c>
      <c r="W362" s="54">
        <f xml:space="preserve"> V362 + W361</f>
        <v>0</v>
      </c>
      <c r="X362" s="54">
        <f xml:space="preserve"> W362 + X361</f>
        <v>0</v>
      </c>
      <c r="Y362" s="58">
        <f xml:space="preserve"> X362</f>
        <v>0</v>
      </c>
      <c r="Z362" s="54">
        <f xml:space="preserve"> Y362 + Z361</f>
        <v>0</v>
      </c>
      <c r="AA362" s="54">
        <f xml:space="preserve"> Z362 + AA361</f>
        <v>0</v>
      </c>
      <c r="AB362" s="58">
        <f xml:space="preserve"> AA362</f>
        <v>0</v>
      </c>
    </row>
    <row r="363" spans="2:28" ht="15" hidden="1" outlineLevel="5" x14ac:dyDescent="0.25">
      <c r="B363" s="61" t="s">
        <v>139</v>
      </c>
      <c r="E363" s="8" t="s">
        <v>19</v>
      </c>
      <c r="J363" s="54">
        <f xml:space="preserve"> IF(J362 &lt; $G357, J362, 0)</f>
        <v>0</v>
      </c>
      <c r="K363" s="54">
        <f xml:space="preserve"> IF(K362 &lt; $G357, K362, 0)</f>
        <v>0</v>
      </c>
      <c r="L363" s="54">
        <f xml:space="preserve"> IF(L362 &lt; $G357, L362, 0)</f>
        <v>0</v>
      </c>
      <c r="M363" s="54">
        <f xml:space="preserve"> IF(M362 &lt; $G357, M362, 0)</f>
        <v>0</v>
      </c>
      <c r="N363" s="58">
        <f xml:space="preserve"> M363</f>
        <v>0</v>
      </c>
      <c r="O363" s="54">
        <f xml:space="preserve"> IF(O362 &lt; $G357, O362, 0)</f>
        <v>0</v>
      </c>
      <c r="P363" s="54">
        <f xml:space="preserve"> IF(P362 &lt; $G357, P362, 0)</f>
        <v>0</v>
      </c>
      <c r="Q363" s="54">
        <f xml:space="preserve"> IF(Q362 &lt; $G357, Q362, 0)</f>
        <v>0</v>
      </c>
      <c r="R363" s="54">
        <f xml:space="preserve"> IF(R362 &lt; $G357, R362, 0)</f>
        <v>0</v>
      </c>
      <c r="S363" s="58">
        <f xml:space="preserve"> R363</f>
        <v>0</v>
      </c>
      <c r="T363" s="54">
        <f xml:space="preserve"> IF(T362 &lt; $G357, T362, 0)</f>
        <v>0</v>
      </c>
      <c r="U363" s="54">
        <f xml:space="preserve"> IF(U362 &lt; $G357, U362, 0)</f>
        <v>0</v>
      </c>
      <c r="V363" s="58">
        <f xml:space="preserve"> U363</f>
        <v>0</v>
      </c>
      <c r="W363" s="54">
        <f xml:space="preserve"> IF(W362 &lt; $G357, W362, 0)</f>
        <v>0</v>
      </c>
      <c r="X363" s="54">
        <f xml:space="preserve"> IF(X362 &lt; $G357, X362, 0)</f>
        <v>0</v>
      </c>
      <c r="Y363" s="58">
        <f xml:space="preserve"> X363</f>
        <v>0</v>
      </c>
      <c r="Z363" s="54">
        <f xml:space="preserve"> IF(Z362 &lt; $G357, Z362, 0)</f>
        <v>0</v>
      </c>
      <c r="AA363" s="54">
        <f xml:space="preserve"> IF(AA362 &lt; $G357, AA362, 0)</f>
        <v>0</v>
      </c>
      <c r="AB363" s="58">
        <f xml:space="preserve"> AA363</f>
        <v>0</v>
      </c>
    </row>
    <row r="364" spans="2:28" ht="15" hidden="1" outlineLevel="5" x14ac:dyDescent="0.25">
      <c r="B364" s="61" t="s">
        <v>153</v>
      </c>
      <c r="E364" s="8" t="s">
        <v>19</v>
      </c>
      <c r="J364" s="54">
        <f xml:space="preserve"> IF(J362 = $G357, J362, 0)</f>
        <v>0</v>
      </c>
      <c r="K364" s="54">
        <f xml:space="preserve"> IF(K362 = $G357, K362, 0)</f>
        <v>0</v>
      </c>
      <c r="L364" s="54">
        <f xml:space="preserve"> IF(L362 = $G357, L362, 0)</f>
        <v>0</v>
      </c>
      <c r="M364" s="54">
        <f xml:space="preserve"> IF(M362 = $G357, M362, 0)</f>
        <v>0</v>
      </c>
      <c r="N364" s="58">
        <f xml:space="preserve"> M364</f>
        <v>0</v>
      </c>
      <c r="O364" s="54">
        <f xml:space="preserve"> IF(O362 = $G357, O362, 0)</f>
        <v>0</v>
      </c>
      <c r="P364" s="54">
        <f xml:space="preserve"> IF(P362 = $G357, P362, 0)</f>
        <v>0</v>
      </c>
      <c r="Q364" s="54">
        <f xml:space="preserve"> IF(Q362 = $G357, Q362, 0)</f>
        <v>0</v>
      </c>
      <c r="R364" s="54">
        <f xml:space="preserve"> IF(R362 = $G357, R362, 0)</f>
        <v>0</v>
      </c>
      <c r="S364" s="58">
        <f xml:space="preserve"> R364</f>
        <v>0</v>
      </c>
      <c r="T364" s="54">
        <f xml:space="preserve"> IF(T362 = $G357, T362, 0)</f>
        <v>0</v>
      </c>
      <c r="U364" s="54">
        <f xml:space="preserve"> IF(U362 = $G357, U362, 0)</f>
        <v>0</v>
      </c>
      <c r="V364" s="58">
        <f xml:space="preserve"> U364</f>
        <v>0</v>
      </c>
      <c r="W364" s="54">
        <f xml:space="preserve"> IF(W362 = $G357, W362, 0)</f>
        <v>0</v>
      </c>
      <c r="X364" s="54">
        <f xml:space="preserve"> IF(X362 = $G357, X362, 0)</f>
        <v>0</v>
      </c>
      <c r="Y364" s="58">
        <f xml:space="preserve"> X364</f>
        <v>0</v>
      </c>
      <c r="Z364" s="54">
        <f xml:space="preserve"> IF(Z362 = $G357, Z362, 0)</f>
        <v>0</v>
      </c>
      <c r="AA364" s="54">
        <f xml:space="preserve"> IF(AA362 = $G357, AA362, 0)</f>
        <v>0</v>
      </c>
      <c r="AB364" s="58">
        <f xml:space="preserve"> AA364</f>
        <v>0</v>
      </c>
    </row>
    <row r="365" spans="2:28" hidden="1" outlineLevel="5" x14ac:dyDescent="0.2">
      <c r="B365" s="61"/>
      <c r="J365" s="90"/>
      <c r="K365" s="90"/>
      <c r="L365" s="90"/>
      <c r="M365" s="90"/>
      <c r="N365" s="90"/>
      <c r="O365" s="90"/>
      <c r="P365" s="90"/>
      <c r="Q365" s="90"/>
      <c r="R365" s="90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</row>
    <row r="366" spans="2:28" ht="15" hidden="1" outlineLevel="5" x14ac:dyDescent="0.25">
      <c r="B366" s="61" t="s">
        <v>140</v>
      </c>
      <c r="E366" s="8" t="s">
        <v>19</v>
      </c>
      <c r="J366" s="54">
        <f xml:space="preserve"> IF(J364 &gt; SUM($I370:I370), J364, J364 - SUM($I370:I370))</f>
        <v>0</v>
      </c>
      <c r="K366" s="54">
        <f xml:space="preserve"> IF(K364 &gt; SUM($I370:J370), K364, K364 - SUM($I370:J370))</f>
        <v>0</v>
      </c>
      <c r="L366" s="54">
        <f xml:space="preserve"> IF(L364 &gt; SUM($I370:K370), L364, L364 - SUM($I370:K370))</f>
        <v>0</v>
      </c>
      <c r="M366" s="54">
        <f xml:space="preserve"> IF(M364 &gt; SUM($I370:L370), M364, M364 - SUM($I370:L370))</f>
        <v>0</v>
      </c>
      <c r="N366" s="58">
        <f xml:space="preserve"> J366</f>
        <v>0</v>
      </c>
      <c r="O366" s="54">
        <f xml:space="preserve"> IF(O364 &gt; SUM($I370:N370) - $N370, O364, O364 - (SUM($I370:N370) - $N370))</f>
        <v>0</v>
      </c>
      <c r="P366" s="54">
        <f xml:space="preserve"> IF(P364 &gt; SUM($I370:O370) - $N370, P364, P364 - (SUM($I370:O370) - $N370))</f>
        <v>0</v>
      </c>
      <c r="Q366" s="54">
        <f xml:space="preserve"> IF(Q364 &gt; SUM($I370:P370) - $N370, Q364, Q364 - (SUM($I370:P370) - $N370))</f>
        <v>0</v>
      </c>
      <c r="R366" s="54">
        <f xml:space="preserve"> IF(R364 &gt; SUM($I370:Q370) - $N370, R364, R364 - (SUM($I370:Q370) - $N370))</f>
        <v>0</v>
      </c>
      <c r="S366" s="58">
        <f xml:space="preserve"> O366</f>
        <v>0</v>
      </c>
      <c r="T366" s="54">
        <f xml:space="preserve"> IF(T364 &gt; SUM($I370:S370) - $N370 - $S370, T364, T364 - (SUM($I370:S370) - $N370 - $S370))</f>
        <v>0</v>
      </c>
      <c r="U366" s="54">
        <f xml:space="preserve"> IF(U364 &gt; SUM($I370:T370) - $N370 - $S370, U364, U364 - (SUM($I370:T370) - $N370 - $S370))</f>
        <v>0</v>
      </c>
      <c r="V366" s="58">
        <f xml:space="preserve"> T366</f>
        <v>0</v>
      </c>
      <c r="W366" s="54">
        <f xml:space="preserve"> IF(W364 &gt; SUM($I370:V370) - $N370 - $S370 - $V370, W364, W364 - (SUM($I370:V370) - $N370 - $S370 - $V370))</f>
        <v>0</v>
      </c>
      <c r="X366" s="54">
        <f xml:space="preserve"> IF(X364 &gt; SUM($I370:W370) - $N370 - $S370 - $V370, X364, X364 - (SUM($I370:W370) - $N370 - $S370 - $V370))</f>
        <v>0</v>
      </c>
      <c r="Y366" s="58">
        <f xml:space="preserve"> W366</f>
        <v>0</v>
      </c>
      <c r="Z366" s="54">
        <f xml:space="preserve"> IF(Z364 &gt; SUM($I370:Y370) - $N370 - $S370 - $V370 - $Y370, Z364, Z364 - (SUM($I370:Y370) - $N370 - $S370 - $V370 - $Y370))</f>
        <v>0</v>
      </c>
      <c r="AA366" s="54">
        <f xml:space="preserve"> IF(AA364 &gt; SUM($I370:Z370) - $N370 - $S370 - $V370 - $Y370, AA364, AA364 - (SUM($I370:Z370) - $N370 - $S370 - $V370 - $Y370))</f>
        <v>0</v>
      </c>
      <c r="AB366" s="58">
        <f xml:space="preserve"> Z366</f>
        <v>0</v>
      </c>
    </row>
    <row r="367" spans="2:28" ht="15" hidden="1" outlineLevel="5" x14ac:dyDescent="0.25">
      <c r="B367" s="61" t="s">
        <v>141</v>
      </c>
      <c r="E367" s="8" t="s">
        <v>19</v>
      </c>
      <c r="J367" s="54">
        <f xml:space="preserve"> IF(J364 &gt; SUM($I370:J370), J364, J364 - SUM($I370:J370))</f>
        <v>0</v>
      </c>
      <c r="K367" s="54">
        <f xml:space="preserve"> IF(K364 &gt; SUM($I370:K370), K364, K364 - SUM($I370:K370))</f>
        <v>0</v>
      </c>
      <c r="L367" s="54">
        <f xml:space="preserve"> IF(L364 &gt; SUM($I370:L370), L364, L364 - SUM($I370:L370))</f>
        <v>0</v>
      </c>
      <c r="M367" s="54">
        <f xml:space="preserve"> IF(M364 &gt; SUM($I370:M370), M364, M364 - SUM($I370:M370))</f>
        <v>0</v>
      </c>
      <c r="N367" s="58">
        <f xml:space="preserve"> M367</f>
        <v>0</v>
      </c>
      <c r="O367" s="54">
        <f xml:space="preserve"> IF(O364 &gt; SUM($I370:O370) - $N370, O364, O364 - (SUM($I370:O370) - $N370))</f>
        <v>0</v>
      </c>
      <c r="P367" s="54">
        <f xml:space="preserve"> IF(P364 &gt; SUM($I370:P370) - $N370, P364, P364 - (SUM($I370:P370) - $N370))</f>
        <v>0</v>
      </c>
      <c r="Q367" s="54">
        <f xml:space="preserve"> IF(Q364 &gt; SUM($I370:Q370) - $N370, Q364, Q364 - (SUM($I370:Q370) - $N370))</f>
        <v>0</v>
      </c>
      <c r="R367" s="54">
        <f xml:space="preserve"> IF(R364 &gt; SUM($I370:R370) - $N370, R364, R364 - (SUM($I370:R370) - $N370))</f>
        <v>0</v>
      </c>
      <c r="S367" s="58">
        <f xml:space="preserve"> R367</f>
        <v>0</v>
      </c>
      <c r="T367" s="54">
        <f xml:space="preserve"> IF(T364 &gt; SUM($I370:T370) - $N370 - $S370, T364, T364 - (SUM($I370:T370) - $N370 - $S370))</f>
        <v>0</v>
      </c>
      <c r="U367" s="54">
        <f xml:space="preserve"> IF(U364 &gt; SUM($I370:U370) - $N370 - $S370, U364, U364 - (SUM($I370:U370) - $N370 - $S370))</f>
        <v>0</v>
      </c>
      <c r="V367" s="58">
        <f xml:space="preserve"> U367</f>
        <v>0</v>
      </c>
      <c r="W367" s="54">
        <f xml:space="preserve"> IF(W364 &gt; SUM($I370:W370) - $N370 - $S370 - $V370, W364, W364 - (SUM($I370:W370) - $N370 - $S370 - $V370))</f>
        <v>0</v>
      </c>
      <c r="X367" s="54">
        <f xml:space="preserve"> IF(X364 &gt; SUM($I370:X370) - $N370 - $S370 - $V370, X364, X364 - (SUM($I370:X370) - $N370 - $S370 - $V370))</f>
        <v>0</v>
      </c>
      <c r="Y367" s="58">
        <f xml:space="preserve"> X367</f>
        <v>0</v>
      </c>
      <c r="Z367" s="54">
        <f xml:space="preserve"> IF(Z364 &gt; SUM($I370:Z370) - $N370 - $S370 - $V370 - $Y370, Z364, Z364 - (SUM($I370:Z370) - $N370 - $S370 - $V370 - $Y370))</f>
        <v>0</v>
      </c>
      <c r="AA367" s="54">
        <f xml:space="preserve"> IF(AA364 &gt; SUM($I370:AA370) - $N370 - $S370 - $V370 - $Y370, AA364, AA364 - (SUM($I370:AA370) - $N370 - $S370 - $V370 - $Y370))</f>
        <v>0</v>
      </c>
      <c r="AB367" s="58">
        <f xml:space="preserve"> AA367</f>
        <v>0</v>
      </c>
    </row>
    <row r="368" spans="2:28" hidden="1" outlineLevel="5" x14ac:dyDescent="0.2">
      <c r="B368" s="61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  <c r="U368" s="90"/>
      <c r="V368" s="90"/>
      <c r="W368" s="90"/>
      <c r="X368" s="90"/>
      <c r="Y368" s="90"/>
      <c r="Z368" s="90"/>
      <c r="AA368" s="90"/>
      <c r="AB368" s="90"/>
    </row>
    <row r="369" spans="2:28" ht="15" hidden="1" outlineLevel="5" x14ac:dyDescent="0.25">
      <c r="B369" s="61" t="s">
        <v>142</v>
      </c>
      <c r="E369" s="8" t="s">
        <v>19</v>
      </c>
      <c r="J369" s="54">
        <f xml:space="preserve"> IF(I371 &gt;= J364, 0, I371)</f>
        <v>0</v>
      </c>
      <c r="K369" s="54">
        <f xml:space="preserve"> IF(J371 &gt;= K364, 0, J371)</f>
        <v>0</v>
      </c>
      <c r="L369" s="54">
        <f xml:space="preserve"> IF(K371 &gt;= L364, 0, K371)</f>
        <v>0</v>
      </c>
      <c r="M369" s="54">
        <f xml:space="preserve"> IF(L371 &gt;= M364, 0, L371)</f>
        <v>0</v>
      </c>
      <c r="N369" s="58">
        <f xml:space="preserve"> J369</f>
        <v>0</v>
      </c>
      <c r="O369" s="54">
        <f xml:space="preserve"> IF(N371 &gt;= O364, 0, N371)</f>
        <v>0</v>
      </c>
      <c r="P369" s="54">
        <f xml:space="preserve"> IF(O371 &gt;= P364, 0, O371)</f>
        <v>0</v>
      </c>
      <c r="Q369" s="54">
        <f xml:space="preserve"> IF(P371 &gt;= Q364, 0, P371)</f>
        <v>0</v>
      </c>
      <c r="R369" s="54">
        <f xml:space="preserve"> IF(Q371 &gt;= R364, 0, Q371)</f>
        <v>0</v>
      </c>
      <c r="S369" s="58">
        <f xml:space="preserve"> O369</f>
        <v>0</v>
      </c>
      <c r="T369" s="54">
        <f xml:space="preserve"> IF(S371 &gt;= T364, 0, S371)</f>
        <v>0</v>
      </c>
      <c r="U369" s="54">
        <f xml:space="preserve"> IF(T371 &gt;= U364, 0, T371)</f>
        <v>0</v>
      </c>
      <c r="V369" s="58">
        <f xml:space="preserve"> T369</f>
        <v>0</v>
      </c>
      <c r="W369" s="54">
        <f xml:space="preserve"> IF(V371 &gt;= W364, 0, V371)</f>
        <v>0</v>
      </c>
      <c r="X369" s="54">
        <f xml:space="preserve"> IF(W371 &gt;= X364, 0, W371)</f>
        <v>0</v>
      </c>
      <c r="Y369" s="58">
        <f xml:space="preserve"> W369</f>
        <v>0</v>
      </c>
      <c r="Z369" s="54">
        <f xml:space="preserve"> IF(Y371 &gt;= Z364, 0, Y371)</f>
        <v>0</v>
      </c>
      <c r="AA369" s="54">
        <f xml:space="preserve"> IF(Z371 &gt;= AA364, 0, Z371)</f>
        <v>0</v>
      </c>
      <c r="AB369" s="58">
        <f xml:space="preserve"> Z369</f>
        <v>0</v>
      </c>
    </row>
    <row r="370" spans="2:28" ht="15" hidden="1" outlineLevel="5" x14ac:dyDescent="0.25">
      <c r="B370" s="61" t="s">
        <v>143</v>
      </c>
      <c r="E370" s="8" t="s">
        <v>19</v>
      </c>
      <c r="J370" s="54">
        <f>IFERROR(IF(SUM($I370:I370) + J364 * 1 / $G358 * J$7 &gt;= $G357, J364 - SUM($I370:I370),  J364 * 1 / $G358 * J$7), 0)</f>
        <v>0</v>
      </c>
      <c r="K370" s="54">
        <f>IFERROR(IF(SUM($I370:J370) + K364 * 1 / $G358 * K$7 &gt;= $G357, K364 - SUM($I370:J370),  K364 * 1 / $G358 * K$7), 0)</f>
        <v>0</v>
      </c>
      <c r="L370" s="54">
        <f>IFERROR(IF(SUM($I370:K370) + L364 * 1 / $G358 * L$7 &gt;= $G357, L364 - SUM($I370:K370),  L364 * 1 / $G358 * L$7), 0)</f>
        <v>0</v>
      </c>
      <c r="M370" s="54">
        <f>IFERROR(IF(SUM($I370:L370) + M364 * 1 / $G358 * M$7 &gt;= $G357, M364 - SUM($I370:L370),  M364 * 1 / $G358 * M$7), 0)</f>
        <v>0</v>
      </c>
      <c r="N370" s="58">
        <f xml:space="preserve"> SUM(J370:M370)</f>
        <v>0</v>
      </c>
      <c r="O370" s="54">
        <f>IFERROR(IF(SUM($I370:N370) - $N370 + O364 * 1 / $G358 * O$7 &gt;= $G357, O364 - (SUM($I370:N370) - $N370),  O364 * 1 / $G358 * O$7), 0)</f>
        <v>0</v>
      </c>
      <c r="P370" s="54">
        <f>IFERROR(IF(SUM($I370:O370) - $N370 + P364 * 1 / $G358 * P$7 &gt;= $G357, P364 - (SUM($I370:O370) - $N370),  P364 * 1 / $G358 * P$7), 0)</f>
        <v>0</v>
      </c>
      <c r="Q370" s="54">
        <f>IFERROR(IF(SUM($I370:P370) - $N370 + Q364 * 1 / $G358 * Q$7 &gt;= $G357, Q364 - (SUM($I370:P370) - $N370),  Q364 * 1 / $G358 * Q$7), 0)</f>
        <v>0</v>
      </c>
      <c r="R370" s="54">
        <f>IFERROR(IF(SUM($I370:Q370) - $N370 + R364 * 1 / $G358 * R$7 &gt;= $G357, R364 - (SUM($I370:Q370) - $N370),  R364 * 1 / $G358 * R$7), 0)</f>
        <v>0</v>
      </c>
      <c r="S370" s="58">
        <f xml:space="preserve"> SUM(O370:R370)</f>
        <v>0</v>
      </c>
      <c r="T370" s="54">
        <f>IFERROR(IF(SUM($I370:S370) - $N370 - $S370 + T364 * 1 / $G358 * T$7 &gt;= $G357, T364 - (SUM($I370:S370) - $N370 - $S370),  T364 * 1 / $G358 * T$7), 0)</f>
        <v>0</v>
      </c>
      <c r="U370" s="54">
        <f>IFERROR(IF(SUM($I370:T370) - $N370 - $S370 + U364 * 1 / $G358 * U$7 &gt;= $G357, U364 - (SUM($I370:T370) - $N370 - $S370),  U364 * 1 / $G358 * U$7), 0)</f>
        <v>0</v>
      </c>
      <c r="V370" s="58">
        <f xml:space="preserve"> SUM(T370:U370)</f>
        <v>0</v>
      </c>
      <c r="W370" s="54">
        <f>IFERROR(IF(SUM($I370:V370) - $N370 - $S370 - $V370 + W364 * 1 / $G358 * W$7 &gt;= $G357, W364 - (SUM($I370:V370) - $N370 - $S370 - $V370),  W364 * 1 / $G358 * W$7), 0)</f>
        <v>0</v>
      </c>
      <c r="X370" s="54">
        <f>IFERROR(IF(SUM($I370:W370) - $N370 - $S370 - $V370 + X364 * 1 / $G358 * X$7 &gt;= $G357, X364 - (SUM($I370:W370) - $N370 - $S370 - $V370),  X364 * 1 / $G358 * X$7), 0)</f>
        <v>0</v>
      </c>
      <c r="Y370" s="58">
        <f xml:space="preserve"> SUM(W370:X370)</f>
        <v>0</v>
      </c>
      <c r="Z370" s="54">
        <f>IFERROR(IF(SUM($I370:Y370) - $N370 - $S370 - $V370 - $Y370 + Z364 * 1 / $G358 * Z$7 &gt;= $G357, Z364 - (SUM($I370:Y370) - $N370 - $S370 - $V370 - $Y370),  Z364 * 1 / $G358 * Z$7), 0)</f>
        <v>0</v>
      </c>
      <c r="AA370" s="54">
        <f>IFERROR(IF(SUM($I370:Z370) - $N370 - $S370 - $V370 - $Y370 + AA364 * 1 / $G358 * AA$7 &gt;= $G357, AA364 - (SUM($I370:Z370) - $N370 - $S370 - $V370 - $Y370),  AA364 * 1 / $G358 * AA$7), 0)</f>
        <v>0</v>
      </c>
      <c r="AB370" s="58">
        <f xml:space="preserve"> SUM(Z370:AA370)</f>
        <v>0</v>
      </c>
    </row>
    <row r="371" spans="2:28" ht="15" hidden="1" outlineLevel="5" x14ac:dyDescent="0.25">
      <c r="B371" s="61" t="s">
        <v>144</v>
      </c>
      <c r="E371" s="8" t="s">
        <v>19</v>
      </c>
      <c r="J371" s="54">
        <f xml:space="preserve"> J369 + J370</f>
        <v>0</v>
      </c>
      <c r="K371" s="54">
        <f xml:space="preserve"> K369 + K370</f>
        <v>0</v>
      </c>
      <c r="L371" s="54">
        <f xml:space="preserve"> L369 + L370</f>
        <v>0</v>
      </c>
      <c r="M371" s="54">
        <f xml:space="preserve"> M369 + M370</f>
        <v>0</v>
      </c>
      <c r="N371" s="58">
        <f xml:space="preserve"> M371</f>
        <v>0</v>
      </c>
      <c r="O371" s="54">
        <f xml:space="preserve"> O369 + O370</f>
        <v>0</v>
      </c>
      <c r="P371" s="54">
        <f xml:space="preserve"> P369 + P370</f>
        <v>0</v>
      </c>
      <c r="Q371" s="54">
        <f xml:space="preserve"> Q369 + Q370</f>
        <v>0</v>
      </c>
      <c r="R371" s="54">
        <f xml:space="preserve"> R369 + R370</f>
        <v>0</v>
      </c>
      <c r="S371" s="58">
        <f xml:space="preserve"> R371</f>
        <v>0</v>
      </c>
      <c r="T371" s="54">
        <f xml:space="preserve"> T369 + T370</f>
        <v>0</v>
      </c>
      <c r="U371" s="54">
        <f xml:space="preserve"> U369 + U370</f>
        <v>0</v>
      </c>
      <c r="V371" s="58">
        <f xml:space="preserve"> U371</f>
        <v>0</v>
      </c>
      <c r="W371" s="54">
        <f xml:space="preserve"> W369 + W370</f>
        <v>0</v>
      </c>
      <c r="X371" s="54">
        <f xml:space="preserve"> X369 + X370</f>
        <v>0</v>
      </c>
      <c r="Y371" s="54">
        <f xml:space="preserve"> X371</f>
        <v>0</v>
      </c>
      <c r="Z371" s="54">
        <f xml:space="preserve"> Z369 + Z370</f>
        <v>0</v>
      </c>
      <c r="AA371" s="54">
        <f xml:space="preserve"> AA369 + AA370</f>
        <v>0</v>
      </c>
      <c r="AB371" s="54">
        <f xml:space="preserve"> AA371</f>
        <v>0</v>
      </c>
    </row>
    <row r="372" spans="2:28" hidden="1" outlineLevel="5" x14ac:dyDescent="0.2">
      <c r="B372" s="61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</row>
    <row r="373" spans="2:28" ht="15" hidden="1" outlineLevel="5" x14ac:dyDescent="0.25">
      <c r="B373" s="61" t="s">
        <v>145</v>
      </c>
      <c r="E373" s="8" t="s">
        <v>19</v>
      </c>
      <c r="J373" s="54">
        <f xml:space="preserve"> J366 - J369</f>
        <v>0</v>
      </c>
      <c r="K373" s="54">
        <f xml:space="preserve"> K366 - K369</f>
        <v>0</v>
      </c>
      <c r="L373" s="54">
        <f xml:space="preserve"> L366 - L369</f>
        <v>0</v>
      </c>
      <c r="M373" s="54">
        <f xml:space="preserve"> M366 - M369</f>
        <v>0</v>
      </c>
      <c r="N373" s="58">
        <f xml:space="preserve"> J373</f>
        <v>0</v>
      </c>
      <c r="O373" s="54">
        <f xml:space="preserve"> O366 - O369</f>
        <v>0</v>
      </c>
      <c r="P373" s="54">
        <f xml:space="preserve"> P366 - P369</f>
        <v>0</v>
      </c>
      <c r="Q373" s="54">
        <f xml:space="preserve"> Q366 - Q369</f>
        <v>0</v>
      </c>
      <c r="R373" s="54">
        <f xml:space="preserve"> R366 - R369</f>
        <v>0</v>
      </c>
      <c r="S373" s="58">
        <f xml:space="preserve"> O373</f>
        <v>0</v>
      </c>
      <c r="T373" s="54">
        <f xml:space="preserve"> T366 - T369</f>
        <v>0</v>
      </c>
      <c r="U373" s="54">
        <f xml:space="preserve"> U366 - U369</f>
        <v>0</v>
      </c>
      <c r="V373" s="58">
        <f xml:space="preserve"> T373</f>
        <v>0</v>
      </c>
      <c r="W373" s="54">
        <f xml:space="preserve"> W366 - W369</f>
        <v>0</v>
      </c>
      <c r="X373" s="54">
        <f xml:space="preserve"> X366 - X369</f>
        <v>0</v>
      </c>
      <c r="Y373" s="58">
        <f xml:space="preserve"> W373</f>
        <v>0</v>
      </c>
      <c r="Z373" s="54">
        <f xml:space="preserve"> Z366 - Z369</f>
        <v>0</v>
      </c>
      <c r="AA373" s="54">
        <f xml:space="preserve"> AA366 - AA369</f>
        <v>0</v>
      </c>
      <c r="AB373" s="58">
        <f xml:space="preserve"> Z373</f>
        <v>0</v>
      </c>
    </row>
    <row r="374" spans="2:28" ht="15" hidden="1" outlineLevel="5" x14ac:dyDescent="0.25">
      <c r="B374" s="61" t="s">
        <v>146</v>
      </c>
      <c r="E374" s="8" t="s">
        <v>19</v>
      </c>
      <c r="J374" s="54">
        <f xml:space="preserve"> J367 - J371</f>
        <v>0</v>
      </c>
      <c r="K374" s="54">
        <f xml:space="preserve"> K367 - K371</f>
        <v>0</v>
      </c>
      <c r="L374" s="54">
        <f xml:space="preserve"> L367 - L371</f>
        <v>0</v>
      </c>
      <c r="M374" s="54">
        <f xml:space="preserve"> M367 - M371</f>
        <v>0</v>
      </c>
      <c r="N374" s="58">
        <f>M374</f>
        <v>0</v>
      </c>
      <c r="O374" s="54">
        <f xml:space="preserve"> O367 - O371</f>
        <v>0</v>
      </c>
      <c r="P374" s="54">
        <f xml:space="preserve"> P367 - P371</f>
        <v>0</v>
      </c>
      <c r="Q374" s="54">
        <f xml:space="preserve"> Q367 - Q371</f>
        <v>0</v>
      </c>
      <c r="R374" s="54">
        <f xml:space="preserve"> R367 - R371</f>
        <v>0</v>
      </c>
      <c r="S374" s="58">
        <f>R374</f>
        <v>0</v>
      </c>
      <c r="T374" s="54">
        <f xml:space="preserve"> T367 - T371</f>
        <v>0</v>
      </c>
      <c r="U374" s="54">
        <f xml:space="preserve"> U367 - U371</f>
        <v>0</v>
      </c>
      <c r="V374" s="58">
        <f xml:space="preserve"> U374</f>
        <v>0</v>
      </c>
      <c r="W374" s="54">
        <f xml:space="preserve"> W367 - W371</f>
        <v>0</v>
      </c>
      <c r="X374" s="54">
        <f xml:space="preserve"> X367 - X371</f>
        <v>0</v>
      </c>
      <c r="Y374" s="58">
        <f xml:space="preserve"> X374</f>
        <v>0</v>
      </c>
      <c r="Z374" s="54">
        <f xml:space="preserve"> Z367 - Z371</f>
        <v>0</v>
      </c>
      <c r="AA374" s="54">
        <f xml:space="preserve"> AA367 - AA371</f>
        <v>0</v>
      </c>
      <c r="AB374" s="58">
        <f xml:space="preserve"> AA374</f>
        <v>0</v>
      </c>
    </row>
    <row r="375" spans="2:28" ht="15" hidden="1" outlineLevel="4" x14ac:dyDescent="0.25">
      <c r="B375" s="61"/>
      <c r="J375" s="90"/>
      <c r="K375" s="90"/>
      <c r="L375" s="90"/>
      <c r="M375" s="90"/>
      <c r="N375" s="92"/>
      <c r="O375" s="90"/>
      <c r="P375" s="90"/>
      <c r="Q375" s="90"/>
      <c r="R375" s="90"/>
      <c r="S375" s="92"/>
      <c r="T375" s="90"/>
      <c r="U375" s="90"/>
      <c r="V375" s="92"/>
      <c r="W375" s="90"/>
      <c r="X375" s="90"/>
      <c r="Y375" s="92"/>
      <c r="Z375" s="90"/>
      <c r="AA375" s="90"/>
      <c r="AB375" s="92"/>
    </row>
    <row r="376" spans="2:28" ht="15" hidden="1" outlineLevel="4" x14ac:dyDescent="0.25">
      <c r="B376" s="91" t="str">
        <f xml:space="preserve"> B185</f>
        <v>Нематериальный актив 4</v>
      </c>
    </row>
    <row r="377" spans="2:28" hidden="1" outlineLevel="5" x14ac:dyDescent="0.2">
      <c r="B377" s="75" t="s">
        <v>96</v>
      </c>
      <c r="E377" s="8" t="s">
        <v>19</v>
      </c>
      <c r="G377" s="54">
        <f xml:space="preserve"> G186</f>
        <v>0</v>
      </c>
    </row>
    <row r="378" spans="2:28" hidden="1" outlineLevel="5" x14ac:dyDescent="0.2">
      <c r="B378" s="75" t="s">
        <v>97</v>
      </c>
      <c r="E378" s="8" t="s">
        <v>99</v>
      </c>
      <c r="G378" s="54">
        <f xml:space="preserve"> G187</f>
        <v>0</v>
      </c>
    </row>
    <row r="379" spans="2:28" hidden="1" outlineLevel="5" x14ac:dyDescent="0.2">
      <c r="B379" s="77" t="s">
        <v>98</v>
      </c>
      <c r="E379" s="52" t="s">
        <v>9</v>
      </c>
      <c r="F379" s="70"/>
      <c r="J379" s="55">
        <f t="shared" ref="J379:AB379" si="81" xml:space="preserve">  J188</f>
        <v>0</v>
      </c>
      <c r="K379" s="55">
        <f t="shared" si="81"/>
        <v>0</v>
      </c>
      <c r="L379" s="55">
        <f t="shared" si="81"/>
        <v>0</v>
      </c>
      <c r="M379" s="55">
        <f t="shared" si="81"/>
        <v>0</v>
      </c>
      <c r="N379" s="55">
        <f t="shared" si="81"/>
        <v>0</v>
      </c>
      <c r="O379" s="55">
        <f t="shared" si="81"/>
        <v>0</v>
      </c>
      <c r="P379" s="55">
        <f t="shared" si="81"/>
        <v>0</v>
      </c>
      <c r="Q379" s="55">
        <f t="shared" si="81"/>
        <v>0</v>
      </c>
      <c r="R379" s="55">
        <f t="shared" si="81"/>
        <v>0</v>
      </c>
      <c r="S379" s="55">
        <f t="shared" si="81"/>
        <v>0</v>
      </c>
      <c r="T379" s="55">
        <f t="shared" si="81"/>
        <v>0</v>
      </c>
      <c r="U379" s="55">
        <f t="shared" si="81"/>
        <v>0</v>
      </c>
      <c r="V379" s="55">
        <f t="shared" si="81"/>
        <v>0</v>
      </c>
      <c r="W379" s="55">
        <f t="shared" si="81"/>
        <v>0</v>
      </c>
      <c r="X379" s="55">
        <f t="shared" si="81"/>
        <v>0</v>
      </c>
      <c r="Y379" s="55">
        <f t="shared" si="81"/>
        <v>0</v>
      </c>
      <c r="Z379" s="55">
        <f t="shared" si="81"/>
        <v>0</v>
      </c>
      <c r="AA379" s="55">
        <f t="shared" si="81"/>
        <v>0</v>
      </c>
      <c r="AB379" s="55">
        <f t="shared" si="81"/>
        <v>0</v>
      </c>
    </row>
    <row r="380" spans="2:28" hidden="1" outlineLevel="5" x14ac:dyDescent="0.2">
      <c r="B380" s="41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</row>
    <row r="381" spans="2:28" ht="15" hidden="1" outlineLevel="5" x14ac:dyDescent="0.25">
      <c r="B381" s="61" t="s">
        <v>151</v>
      </c>
      <c r="E381" s="8" t="s">
        <v>19</v>
      </c>
      <c r="J381" s="54">
        <f xml:space="preserve"> $G377 * J379</f>
        <v>0</v>
      </c>
      <c r="K381" s="54">
        <f xml:space="preserve"> $G377 * K379</f>
        <v>0</v>
      </c>
      <c r="L381" s="54">
        <f xml:space="preserve"> $G377 * L379</f>
        <v>0</v>
      </c>
      <c r="M381" s="54">
        <f xml:space="preserve"> $G377 * M379</f>
        <v>0</v>
      </c>
      <c r="N381" s="58">
        <f xml:space="preserve"> SUM(J381:M381)</f>
        <v>0</v>
      </c>
      <c r="O381" s="54">
        <f xml:space="preserve"> $G377 * O379</f>
        <v>0</v>
      </c>
      <c r="P381" s="54">
        <f xml:space="preserve"> $G377 * P379</f>
        <v>0</v>
      </c>
      <c r="Q381" s="54">
        <f xml:space="preserve"> $G377 * Q379</f>
        <v>0</v>
      </c>
      <c r="R381" s="54">
        <f xml:space="preserve"> $G377 * R379</f>
        <v>0</v>
      </c>
      <c r="S381" s="58">
        <f xml:space="preserve"> SUM(O381:R381)</f>
        <v>0</v>
      </c>
      <c r="T381" s="54">
        <f xml:space="preserve"> $G377 * T379</f>
        <v>0</v>
      </c>
      <c r="U381" s="54">
        <f xml:space="preserve"> $G377 * U379</f>
        <v>0</v>
      </c>
      <c r="V381" s="58">
        <f xml:space="preserve"> SUM(T381:U381)</f>
        <v>0</v>
      </c>
      <c r="W381" s="54">
        <f xml:space="preserve"> $G377 * W379</f>
        <v>0</v>
      </c>
      <c r="X381" s="54">
        <f xml:space="preserve"> $G377 * X379</f>
        <v>0</v>
      </c>
      <c r="Y381" s="58">
        <f xml:space="preserve"> SUM(W381:X381)</f>
        <v>0</v>
      </c>
      <c r="Z381" s="54">
        <f xml:space="preserve"> $G377 * Z379</f>
        <v>0</v>
      </c>
      <c r="AA381" s="54">
        <f xml:space="preserve"> $G377 * AA379</f>
        <v>0</v>
      </c>
      <c r="AB381" s="58">
        <f xml:space="preserve"> SUM(Z381:AA381)</f>
        <v>0</v>
      </c>
    </row>
    <row r="382" spans="2:28" ht="15" hidden="1" outlineLevel="5" x14ac:dyDescent="0.25">
      <c r="B382" s="61" t="s">
        <v>152</v>
      </c>
      <c r="E382" s="8" t="s">
        <v>19</v>
      </c>
      <c r="J382" s="54">
        <f xml:space="preserve"> I382 + J381</f>
        <v>0</v>
      </c>
      <c r="K382" s="54">
        <f xml:space="preserve"> J382 + K381</f>
        <v>0</v>
      </c>
      <c r="L382" s="54">
        <f xml:space="preserve"> K382 + L381</f>
        <v>0</v>
      </c>
      <c r="M382" s="54">
        <f xml:space="preserve"> L382 + M381</f>
        <v>0</v>
      </c>
      <c r="N382" s="58">
        <f xml:space="preserve"> M382</f>
        <v>0</v>
      </c>
      <c r="O382" s="54">
        <f xml:space="preserve"> N382 + O381</f>
        <v>0</v>
      </c>
      <c r="P382" s="54">
        <f xml:space="preserve"> O382 + P381</f>
        <v>0</v>
      </c>
      <c r="Q382" s="54">
        <f xml:space="preserve"> P382 + Q381</f>
        <v>0</v>
      </c>
      <c r="R382" s="54">
        <f xml:space="preserve"> Q382 + R381</f>
        <v>0</v>
      </c>
      <c r="S382" s="58">
        <f xml:space="preserve"> R382</f>
        <v>0</v>
      </c>
      <c r="T382" s="54">
        <f xml:space="preserve"> S382 + T381</f>
        <v>0</v>
      </c>
      <c r="U382" s="54">
        <f xml:space="preserve"> T382 + U381</f>
        <v>0</v>
      </c>
      <c r="V382" s="58">
        <f xml:space="preserve"> U382</f>
        <v>0</v>
      </c>
      <c r="W382" s="54">
        <f xml:space="preserve"> V382 + W381</f>
        <v>0</v>
      </c>
      <c r="X382" s="54">
        <f xml:space="preserve"> W382 + X381</f>
        <v>0</v>
      </c>
      <c r="Y382" s="58">
        <f xml:space="preserve"> X382</f>
        <v>0</v>
      </c>
      <c r="Z382" s="54">
        <f xml:space="preserve"> Y382 + Z381</f>
        <v>0</v>
      </c>
      <c r="AA382" s="54">
        <f xml:space="preserve"> Z382 + AA381</f>
        <v>0</v>
      </c>
      <c r="AB382" s="58">
        <f xml:space="preserve"> AA382</f>
        <v>0</v>
      </c>
    </row>
    <row r="383" spans="2:28" ht="15" hidden="1" outlineLevel="5" x14ac:dyDescent="0.25">
      <c r="B383" s="61" t="s">
        <v>139</v>
      </c>
      <c r="E383" s="8" t="s">
        <v>19</v>
      </c>
      <c r="J383" s="54">
        <f xml:space="preserve"> IF(J382 &lt; $G377, J382, 0)</f>
        <v>0</v>
      </c>
      <c r="K383" s="54">
        <f xml:space="preserve"> IF(K382 &lt; $G377, K382, 0)</f>
        <v>0</v>
      </c>
      <c r="L383" s="54">
        <f xml:space="preserve"> IF(L382 &lt; $G377, L382, 0)</f>
        <v>0</v>
      </c>
      <c r="M383" s="54">
        <f xml:space="preserve"> IF(M382 &lt; $G377, M382, 0)</f>
        <v>0</v>
      </c>
      <c r="N383" s="58">
        <f xml:space="preserve"> M383</f>
        <v>0</v>
      </c>
      <c r="O383" s="54">
        <f xml:space="preserve"> IF(O382 &lt; $G377, O382, 0)</f>
        <v>0</v>
      </c>
      <c r="P383" s="54">
        <f xml:space="preserve"> IF(P382 &lt; $G377, P382, 0)</f>
        <v>0</v>
      </c>
      <c r="Q383" s="54">
        <f xml:space="preserve"> IF(Q382 &lt; $G377, Q382, 0)</f>
        <v>0</v>
      </c>
      <c r="R383" s="54">
        <f xml:space="preserve"> IF(R382 &lt; $G377, R382, 0)</f>
        <v>0</v>
      </c>
      <c r="S383" s="58">
        <f xml:space="preserve"> R383</f>
        <v>0</v>
      </c>
      <c r="T383" s="54">
        <f xml:space="preserve"> IF(T382 &lt; $G377, T382, 0)</f>
        <v>0</v>
      </c>
      <c r="U383" s="54">
        <f xml:space="preserve"> IF(U382 &lt; $G377, U382, 0)</f>
        <v>0</v>
      </c>
      <c r="V383" s="58">
        <f xml:space="preserve"> U383</f>
        <v>0</v>
      </c>
      <c r="W383" s="54">
        <f xml:space="preserve"> IF(W382 &lt; $G377, W382, 0)</f>
        <v>0</v>
      </c>
      <c r="X383" s="54">
        <f xml:space="preserve"> IF(X382 &lt; $G377, X382, 0)</f>
        <v>0</v>
      </c>
      <c r="Y383" s="58">
        <f xml:space="preserve"> X383</f>
        <v>0</v>
      </c>
      <c r="Z383" s="54">
        <f xml:space="preserve"> IF(Z382 &lt; $G377, Z382, 0)</f>
        <v>0</v>
      </c>
      <c r="AA383" s="54">
        <f xml:space="preserve"> IF(AA382 &lt; $G377, AA382, 0)</f>
        <v>0</v>
      </c>
      <c r="AB383" s="58">
        <f xml:space="preserve"> AA383</f>
        <v>0</v>
      </c>
    </row>
    <row r="384" spans="2:28" ht="15" hidden="1" outlineLevel="5" x14ac:dyDescent="0.25">
      <c r="B384" s="61" t="s">
        <v>153</v>
      </c>
      <c r="E384" s="8" t="s">
        <v>19</v>
      </c>
      <c r="J384" s="54">
        <f xml:space="preserve"> IF(J382 = $G377, J382, 0)</f>
        <v>0</v>
      </c>
      <c r="K384" s="54">
        <f xml:space="preserve"> IF(K382 = $G377, K382, 0)</f>
        <v>0</v>
      </c>
      <c r="L384" s="54">
        <f xml:space="preserve"> IF(L382 = $G377, L382, 0)</f>
        <v>0</v>
      </c>
      <c r="M384" s="54">
        <f xml:space="preserve"> IF(M382 = $G377, M382, 0)</f>
        <v>0</v>
      </c>
      <c r="N384" s="58">
        <f xml:space="preserve"> M384</f>
        <v>0</v>
      </c>
      <c r="O384" s="54">
        <f xml:space="preserve"> IF(O382 = $G377, O382, 0)</f>
        <v>0</v>
      </c>
      <c r="P384" s="54">
        <f xml:space="preserve"> IF(P382 = $G377, P382, 0)</f>
        <v>0</v>
      </c>
      <c r="Q384" s="54">
        <f xml:space="preserve"> IF(Q382 = $G377, Q382, 0)</f>
        <v>0</v>
      </c>
      <c r="R384" s="54">
        <f xml:space="preserve"> IF(R382 = $G377, R382, 0)</f>
        <v>0</v>
      </c>
      <c r="S384" s="58">
        <f xml:space="preserve"> R384</f>
        <v>0</v>
      </c>
      <c r="T384" s="54">
        <f xml:space="preserve"> IF(T382 = $G377, T382, 0)</f>
        <v>0</v>
      </c>
      <c r="U384" s="54">
        <f xml:space="preserve"> IF(U382 = $G377, U382, 0)</f>
        <v>0</v>
      </c>
      <c r="V384" s="58">
        <f xml:space="preserve"> U384</f>
        <v>0</v>
      </c>
      <c r="W384" s="54">
        <f xml:space="preserve"> IF(W382 = $G377, W382, 0)</f>
        <v>0</v>
      </c>
      <c r="X384" s="54">
        <f xml:space="preserve"> IF(X382 = $G377, X382, 0)</f>
        <v>0</v>
      </c>
      <c r="Y384" s="58">
        <f xml:space="preserve"> X384</f>
        <v>0</v>
      </c>
      <c r="Z384" s="54">
        <f xml:space="preserve"> IF(Z382 = $G377, Z382, 0)</f>
        <v>0</v>
      </c>
      <c r="AA384" s="54">
        <f xml:space="preserve"> IF(AA382 = $G377, AA382, 0)</f>
        <v>0</v>
      </c>
      <c r="AB384" s="58">
        <f xml:space="preserve"> AA384</f>
        <v>0</v>
      </c>
    </row>
    <row r="385" spans="2:28" hidden="1" outlineLevel="5" x14ac:dyDescent="0.2">
      <c r="B385" s="61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  <c r="W385" s="90"/>
      <c r="X385" s="90"/>
      <c r="Y385" s="90"/>
      <c r="Z385" s="90"/>
      <c r="AA385" s="90"/>
      <c r="AB385" s="90"/>
    </row>
    <row r="386" spans="2:28" ht="15" hidden="1" outlineLevel="5" x14ac:dyDescent="0.25">
      <c r="B386" s="61" t="s">
        <v>140</v>
      </c>
      <c r="E386" s="8" t="s">
        <v>19</v>
      </c>
      <c r="J386" s="54">
        <f xml:space="preserve"> IF(J384 &gt; SUM($I390:I390), J384, J384 - SUM($I390:I390))</f>
        <v>0</v>
      </c>
      <c r="K386" s="54">
        <f xml:space="preserve"> IF(K384 &gt; SUM($I390:J390), K384, K384 - SUM($I390:J390))</f>
        <v>0</v>
      </c>
      <c r="L386" s="54">
        <f xml:space="preserve"> IF(L384 &gt; SUM($I390:K390), L384, L384 - SUM($I390:K390))</f>
        <v>0</v>
      </c>
      <c r="M386" s="54">
        <f xml:space="preserve"> IF(M384 &gt; SUM($I390:L390), M384, M384 - SUM($I390:L390))</f>
        <v>0</v>
      </c>
      <c r="N386" s="58">
        <f xml:space="preserve"> J386</f>
        <v>0</v>
      </c>
      <c r="O386" s="54">
        <f xml:space="preserve"> IF(O384 &gt; SUM($I390:N390) - $N390, O384, O384 - (SUM($I390:N390) - $N390))</f>
        <v>0</v>
      </c>
      <c r="P386" s="54">
        <f xml:space="preserve"> IF(P384 &gt; SUM($I390:O390) - $N390, P384, P384 - (SUM($I390:O390) - $N390))</f>
        <v>0</v>
      </c>
      <c r="Q386" s="54">
        <f xml:space="preserve"> IF(Q384 &gt; SUM($I390:P390) - $N390, Q384, Q384 - (SUM($I390:P390) - $N390))</f>
        <v>0</v>
      </c>
      <c r="R386" s="54">
        <f xml:space="preserve"> IF(R384 &gt; SUM($I390:Q390) - $N390, R384, R384 - (SUM($I390:Q390) - $N390))</f>
        <v>0</v>
      </c>
      <c r="S386" s="58">
        <f xml:space="preserve"> O386</f>
        <v>0</v>
      </c>
      <c r="T386" s="54">
        <f xml:space="preserve"> IF(T384 &gt; SUM($I390:S390) - $N390 - $S390, T384, T384 - (SUM($I390:S390) - $N390 - $S390))</f>
        <v>0</v>
      </c>
      <c r="U386" s="54">
        <f xml:space="preserve"> IF(U384 &gt; SUM($I390:T390) - $N390 - $S390, U384, U384 - (SUM($I390:T390) - $N390 - $S390))</f>
        <v>0</v>
      </c>
      <c r="V386" s="58">
        <f xml:space="preserve"> T386</f>
        <v>0</v>
      </c>
      <c r="W386" s="54">
        <f xml:space="preserve"> IF(W384 &gt; SUM($I390:V390) - $N390 - $S390 - $V390, W384, W384 - (SUM($I390:V390) - $N390 - $S390 - $V390))</f>
        <v>0</v>
      </c>
      <c r="X386" s="54">
        <f xml:space="preserve"> IF(X384 &gt; SUM($I390:W390) - $N390 - $S390 - $V390, X384, X384 - (SUM($I390:W390) - $N390 - $S390 - $V390))</f>
        <v>0</v>
      </c>
      <c r="Y386" s="58">
        <f xml:space="preserve"> W386</f>
        <v>0</v>
      </c>
      <c r="Z386" s="54">
        <f xml:space="preserve"> IF(Z384 &gt; SUM($I390:Y390) - $N390 - $S390 - $V390 - $Y390, Z384, Z384 - (SUM($I390:Y390) - $N390 - $S390 - $V390 - $Y390))</f>
        <v>0</v>
      </c>
      <c r="AA386" s="54">
        <f xml:space="preserve"> IF(AA384 &gt; SUM($I390:Z390) - $N390 - $S390 - $V390 - $Y390, AA384, AA384 - (SUM($I390:Z390) - $N390 - $S390 - $V390 - $Y390))</f>
        <v>0</v>
      </c>
      <c r="AB386" s="58">
        <f xml:space="preserve"> Z386</f>
        <v>0</v>
      </c>
    </row>
    <row r="387" spans="2:28" ht="15" hidden="1" outlineLevel="5" x14ac:dyDescent="0.25">
      <c r="B387" s="61" t="s">
        <v>141</v>
      </c>
      <c r="E387" s="8" t="s">
        <v>19</v>
      </c>
      <c r="J387" s="54">
        <f xml:space="preserve"> IF(J384 &gt; SUM($I390:J390), J384, J384 - SUM($I390:J390))</f>
        <v>0</v>
      </c>
      <c r="K387" s="54">
        <f xml:space="preserve"> IF(K384 &gt; SUM($I390:K390), K384, K384 - SUM($I390:K390))</f>
        <v>0</v>
      </c>
      <c r="L387" s="54">
        <f xml:space="preserve"> IF(L384 &gt; SUM($I390:L390), L384, L384 - SUM($I390:L390))</f>
        <v>0</v>
      </c>
      <c r="M387" s="54">
        <f xml:space="preserve"> IF(M384 &gt; SUM($I390:M390), M384, M384 - SUM($I390:M390))</f>
        <v>0</v>
      </c>
      <c r="N387" s="58">
        <f xml:space="preserve"> M387</f>
        <v>0</v>
      </c>
      <c r="O387" s="54">
        <f xml:space="preserve"> IF(O384 &gt; SUM($I390:O390) - $N390, O384, O384 - (SUM($I390:O390) - $N390))</f>
        <v>0</v>
      </c>
      <c r="P387" s="54">
        <f xml:space="preserve"> IF(P384 &gt; SUM($I390:P390) - $N390, P384, P384 - (SUM($I390:P390) - $N390))</f>
        <v>0</v>
      </c>
      <c r="Q387" s="54">
        <f xml:space="preserve"> IF(Q384 &gt; SUM($I390:Q390) - $N390, Q384, Q384 - (SUM($I390:Q390) - $N390))</f>
        <v>0</v>
      </c>
      <c r="R387" s="54">
        <f xml:space="preserve"> IF(R384 &gt; SUM($I390:R390) - $N390, R384, R384 - (SUM($I390:R390) - $N390))</f>
        <v>0</v>
      </c>
      <c r="S387" s="58">
        <f xml:space="preserve"> R387</f>
        <v>0</v>
      </c>
      <c r="T387" s="54">
        <f xml:space="preserve"> IF(T384 &gt; SUM($I390:T390) - $N390 - $S390, T384, T384 - (SUM($I390:T390) - $N390 - $S390))</f>
        <v>0</v>
      </c>
      <c r="U387" s="54">
        <f xml:space="preserve"> IF(U384 &gt; SUM($I390:U390) - $N390 - $S390, U384, U384 - (SUM($I390:U390) - $N390 - $S390))</f>
        <v>0</v>
      </c>
      <c r="V387" s="58">
        <f xml:space="preserve"> U387</f>
        <v>0</v>
      </c>
      <c r="W387" s="54">
        <f xml:space="preserve"> IF(W384 &gt; SUM($I390:W390) - $N390 - $S390 - $V390, W384, W384 - (SUM($I390:W390) - $N390 - $S390 - $V390))</f>
        <v>0</v>
      </c>
      <c r="X387" s="54">
        <f xml:space="preserve"> IF(X384 &gt; SUM($I390:X390) - $N390 - $S390 - $V390, X384, X384 - (SUM($I390:X390) - $N390 - $S390 - $V390))</f>
        <v>0</v>
      </c>
      <c r="Y387" s="58">
        <f xml:space="preserve"> X387</f>
        <v>0</v>
      </c>
      <c r="Z387" s="54">
        <f xml:space="preserve"> IF(Z384 &gt; SUM($I390:Z390) - $N390 - $S390 - $V390 - $Y390, Z384, Z384 - (SUM($I390:Z390) - $N390 - $S390 - $V390 - $Y390))</f>
        <v>0</v>
      </c>
      <c r="AA387" s="54">
        <f xml:space="preserve"> IF(AA384 &gt; SUM($I390:AA390) - $N390 - $S390 - $V390 - $Y390, AA384, AA384 - (SUM($I390:AA390) - $N390 - $S390 - $V390 - $Y390))</f>
        <v>0</v>
      </c>
      <c r="AB387" s="58">
        <f xml:space="preserve"> AA387</f>
        <v>0</v>
      </c>
    </row>
    <row r="388" spans="2:28" hidden="1" outlineLevel="5" x14ac:dyDescent="0.2">
      <c r="B388" s="61"/>
      <c r="J388" s="90"/>
      <c r="K388" s="90"/>
      <c r="L388" s="90"/>
      <c r="M388" s="90"/>
      <c r="N388" s="90"/>
      <c r="O388" s="90"/>
      <c r="P388" s="90"/>
      <c r="Q388" s="90"/>
      <c r="R388" s="90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</row>
    <row r="389" spans="2:28" ht="15" hidden="1" outlineLevel="5" x14ac:dyDescent="0.25">
      <c r="B389" s="61" t="s">
        <v>142</v>
      </c>
      <c r="E389" s="8" t="s">
        <v>19</v>
      </c>
      <c r="J389" s="54">
        <f xml:space="preserve"> IF(I391 &gt;= J384, 0, I391)</f>
        <v>0</v>
      </c>
      <c r="K389" s="54">
        <f xml:space="preserve"> IF(J391 &gt;= K384, 0, J391)</f>
        <v>0</v>
      </c>
      <c r="L389" s="54">
        <f xml:space="preserve"> IF(K391 &gt;= L384, 0, K391)</f>
        <v>0</v>
      </c>
      <c r="M389" s="54">
        <f xml:space="preserve"> IF(L391 &gt;= M384, 0, L391)</f>
        <v>0</v>
      </c>
      <c r="N389" s="58">
        <f xml:space="preserve"> J389</f>
        <v>0</v>
      </c>
      <c r="O389" s="54">
        <f xml:space="preserve"> IF(N391 &gt;= O384, 0, N391)</f>
        <v>0</v>
      </c>
      <c r="P389" s="54">
        <f xml:space="preserve"> IF(O391 &gt;= P384, 0, O391)</f>
        <v>0</v>
      </c>
      <c r="Q389" s="54">
        <f xml:space="preserve"> IF(P391 &gt;= Q384, 0, P391)</f>
        <v>0</v>
      </c>
      <c r="R389" s="54">
        <f xml:space="preserve"> IF(Q391 &gt;= R384, 0, Q391)</f>
        <v>0</v>
      </c>
      <c r="S389" s="58">
        <f xml:space="preserve"> O389</f>
        <v>0</v>
      </c>
      <c r="T389" s="54">
        <f xml:space="preserve"> IF(S391 &gt;= T384, 0, S391)</f>
        <v>0</v>
      </c>
      <c r="U389" s="54">
        <f xml:space="preserve"> IF(T391 &gt;= U384, 0, T391)</f>
        <v>0</v>
      </c>
      <c r="V389" s="58">
        <f xml:space="preserve"> T389</f>
        <v>0</v>
      </c>
      <c r="W389" s="54">
        <f xml:space="preserve"> IF(V391 &gt;= W384, 0, V391)</f>
        <v>0</v>
      </c>
      <c r="X389" s="54">
        <f xml:space="preserve"> IF(W391 &gt;= X384, 0, W391)</f>
        <v>0</v>
      </c>
      <c r="Y389" s="58">
        <f xml:space="preserve"> W389</f>
        <v>0</v>
      </c>
      <c r="Z389" s="54">
        <f xml:space="preserve"> IF(Y391 &gt;= Z384, 0, Y391)</f>
        <v>0</v>
      </c>
      <c r="AA389" s="54">
        <f xml:space="preserve"> IF(Z391 &gt;= AA384, 0, Z391)</f>
        <v>0</v>
      </c>
      <c r="AB389" s="58">
        <f xml:space="preserve"> Z389</f>
        <v>0</v>
      </c>
    </row>
    <row r="390" spans="2:28" ht="15" hidden="1" outlineLevel="5" x14ac:dyDescent="0.25">
      <c r="B390" s="61" t="s">
        <v>143</v>
      </c>
      <c r="E390" s="8" t="s">
        <v>19</v>
      </c>
      <c r="J390" s="54">
        <f>IFERROR(IF(SUM($I390:I390) + J384 * 1 / $G378 * J$7 &gt;= $G377, J384 - SUM($I390:I390),  J384 * 1 / $G378 * J$7), 0)</f>
        <v>0</v>
      </c>
      <c r="K390" s="54">
        <f>IFERROR(IF(SUM($I390:J390) + K384 * 1 / $G378 * K$7 &gt;= $G377, K384 - SUM($I390:J390),  K384 * 1 / $G378 * K$7), 0)</f>
        <v>0</v>
      </c>
      <c r="L390" s="54">
        <f>IFERROR(IF(SUM($I390:K390) + L384 * 1 / $G378 * L$7 &gt;= $G377, L384 - SUM($I390:K390),  L384 * 1 / $G378 * L$7), 0)</f>
        <v>0</v>
      </c>
      <c r="M390" s="54">
        <f>IFERROR(IF(SUM($I390:L390) + M384 * 1 / $G378 * M$7 &gt;= $G377, M384 - SUM($I390:L390),  M384 * 1 / $G378 * M$7), 0)</f>
        <v>0</v>
      </c>
      <c r="N390" s="58">
        <f xml:space="preserve"> SUM(J390:M390)</f>
        <v>0</v>
      </c>
      <c r="O390" s="54">
        <f>IFERROR(IF(SUM($I390:N390) - $N390 + O384 * 1 / $G378 * O$7 &gt;= $G377, O384 - (SUM($I390:N390) - $N390),  O384 * 1 / $G378 * O$7), 0)</f>
        <v>0</v>
      </c>
      <c r="P390" s="54">
        <f>IFERROR(IF(SUM($I390:O390) - $N390 + P384 * 1 / $G378 * P$7 &gt;= $G377, P384 - (SUM($I390:O390) - $N390),  P384 * 1 / $G378 * P$7), 0)</f>
        <v>0</v>
      </c>
      <c r="Q390" s="54">
        <f>IFERROR(IF(SUM($I390:P390) - $N390 + Q384 * 1 / $G378 * Q$7 &gt;= $G377, Q384 - (SUM($I390:P390) - $N390),  Q384 * 1 / $G378 * Q$7), 0)</f>
        <v>0</v>
      </c>
      <c r="R390" s="54">
        <f>IFERROR(IF(SUM($I390:Q390) - $N390 + R384 * 1 / $G378 * R$7 &gt;= $G377, R384 - (SUM($I390:Q390) - $N390),  R384 * 1 / $G378 * R$7), 0)</f>
        <v>0</v>
      </c>
      <c r="S390" s="58">
        <f xml:space="preserve"> SUM(O390:R390)</f>
        <v>0</v>
      </c>
      <c r="T390" s="54">
        <f>IFERROR(IF(SUM($I390:S390) - $N390 - $S390 + T384 * 1 / $G378 * T$7 &gt;= $G377, T384 - (SUM($I390:S390) - $N390 - $S390),  T384 * 1 / $G378 * T$7), 0)</f>
        <v>0</v>
      </c>
      <c r="U390" s="54">
        <f>IFERROR(IF(SUM($I390:T390) - $N390 - $S390 + U384 * 1 / $G378 * U$7 &gt;= $G377, U384 - (SUM($I390:T390) - $N390 - $S390),  U384 * 1 / $G378 * U$7), 0)</f>
        <v>0</v>
      </c>
      <c r="V390" s="58">
        <f xml:space="preserve"> SUM(T390:U390)</f>
        <v>0</v>
      </c>
      <c r="W390" s="54">
        <f>IFERROR(IF(SUM($I390:V390) - $N390 - $S390 - $V390 + W384 * 1 / $G378 * W$7 &gt;= $G377, W384 - (SUM($I390:V390) - $N390 - $S390 - $V390),  W384 * 1 / $G378 * W$7), 0)</f>
        <v>0</v>
      </c>
      <c r="X390" s="54">
        <f>IFERROR(IF(SUM($I390:W390) - $N390 - $S390 - $V390 + X384 * 1 / $G378 * X$7 &gt;= $G377, X384 - (SUM($I390:W390) - $N390 - $S390 - $V390),  X384 * 1 / $G378 * X$7), 0)</f>
        <v>0</v>
      </c>
      <c r="Y390" s="58">
        <f xml:space="preserve"> SUM(W390:X390)</f>
        <v>0</v>
      </c>
      <c r="Z390" s="54">
        <f>IFERROR(IF(SUM($I390:Y390) - $N390 - $S390 - $V390 - $Y390 + Z384 * 1 / $G378 * Z$7 &gt;= $G377, Z384 - (SUM($I390:Y390) - $N390 - $S390 - $V390 - $Y390),  Z384 * 1 / $G378 * Z$7), 0)</f>
        <v>0</v>
      </c>
      <c r="AA390" s="54">
        <f>IFERROR(IF(SUM($I390:Z390) - $N390 - $S390 - $V390 - $Y390 + AA384 * 1 / $G378 * AA$7 &gt;= $G377, AA384 - (SUM($I390:Z390) - $N390 - $S390 - $V390 - $Y390),  AA384 * 1 / $G378 * AA$7), 0)</f>
        <v>0</v>
      </c>
      <c r="AB390" s="58">
        <f xml:space="preserve"> SUM(Z390:AA390)</f>
        <v>0</v>
      </c>
    </row>
    <row r="391" spans="2:28" ht="15" hidden="1" outlineLevel="5" x14ac:dyDescent="0.25">
      <c r="B391" s="61" t="s">
        <v>144</v>
      </c>
      <c r="E391" s="8" t="s">
        <v>19</v>
      </c>
      <c r="J391" s="54">
        <f xml:space="preserve"> J389 + J390</f>
        <v>0</v>
      </c>
      <c r="K391" s="54">
        <f xml:space="preserve"> K389 + K390</f>
        <v>0</v>
      </c>
      <c r="L391" s="54">
        <f xml:space="preserve"> L389 + L390</f>
        <v>0</v>
      </c>
      <c r="M391" s="54">
        <f xml:space="preserve"> M389 + M390</f>
        <v>0</v>
      </c>
      <c r="N391" s="58">
        <f xml:space="preserve"> M391</f>
        <v>0</v>
      </c>
      <c r="O391" s="54">
        <f xml:space="preserve"> O389 + O390</f>
        <v>0</v>
      </c>
      <c r="P391" s="54">
        <f xml:space="preserve"> P389 + P390</f>
        <v>0</v>
      </c>
      <c r="Q391" s="54">
        <f xml:space="preserve"> Q389 + Q390</f>
        <v>0</v>
      </c>
      <c r="R391" s="54">
        <f xml:space="preserve"> R389 + R390</f>
        <v>0</v>
      </c>
      <c r="S391" s="58">
        <f xml:space="preserve"> R391</f>
        <v>0</v>
      </c>
      <c r="T391" s="54">
        <f xml:space="preserve"> T389 + T390</f>
        <v>0</v>
      </c>
      <c r="U391" s="54">
        <f xml:space="preserve"> U389 + U390</f>
        <v>0</v>
      </c>
      <c r="V391" s="58">
        <f xml:space="preserve"> U391</f>
        <v>0</v>
      </c>
      <c r="W391" s="54">
        <f xml:space="preserve"> W389 + W390</f>
        <v>0</v>
      </c>
      <c r="X391" s="54">
        <f xml:space="preserve"> X389 + X390</f>
        <v>0</v>
      </c>
      <c r="Y391" s="54">
        <f xml:space="preserve"> X391</f>
        <v>0</v>
      </c>
      <c r="Z391" s="54">
        <f xml:space="preserve"> Z389 + Z390</f>
        <v>0</v>
      </c>
      <c r="AA391" s="54">
        <f xml:space="preserve"> AA389 + AA390</f>
        <v>0</v>
      </c>
      <c r="AB391" s="54">
        <f xml:space="preserve"> AA391</f>
        <v>0</v>
      </c>
    </row>
    <row r="392" spans="2:28" hidden="1" outlineLevel="5" x14ac:dyDescent="0.2">
      <c r="B392" s="61"/>
      <c r="J392" s="90"/>
      <c r="K392" s="90"/>
      <c r="L392" s="90"/>
      <c r="M392" s="90"/>
      <c r="N392" s="90"/>
      <c r="O392" s="90"/>
      <c r="P392" s="90"/>
      <c r="Q392" s="90"/>
      <c r="R392" s="90"/>
      <c r="S392" s="90"/>
      <c r="T392" s="90"/>
      <c r="U392" s="90"/>
      <c r="V392" s="90"/>
      <c r="W392" s="90"/>
      <c r="X392" s="90"/>
      <c r="Y392" s="90"/>
      <c r="Z392" s="90"/>
      <c r="AA392" s="90"/>
      <c r="AB392" s="90"/>
    </row>
    <row r="393" spans="2:28" ht="15" hidden="1" outlineLevel="5" x14ac:dyDescent="0.25">
      <c r="B393" s="61" t="s">
        <v>145</v>
      </c>
      <c r="E393" s="8" t="s">
        <v>19</v>
      </c>
      <c r="J393" s="54">
        <f xml:space="preserve"> J386 - J389</f>
        <v>0</v>
      </c>
      <c r="K393" s="54">
        <f xml:space="preserve"> K386 - K389</f>
        <v>0</v>
      </c>
      <c r="L393" s="54">
        <f xml:space="preserve"> L386 - L389</f>
        <v>0</v>
      </c>
      <c r="M393" s="54">
        <f xml:space="preserve"> M386 - M389</f>
        <v>0</v>
      </c>
      <c r="N393" s="58">
        <f xml:space="preserve"> J393</f>
        <v>0</v>
      </c>
      <c r="O393" s="54">
        <f xml:space="preserve"> O386 - O389</f>
        <v>0</v>
      </c>
      <c r="P393" s="54">
        <f xml:space="preserve"> P386 - P389</f>
        <v>0</v>
      </c>
      <c r="Q393" s="54">
        <f xml:space="preserve"> Q386 - Q389</f>
        <v>0</v>
      </c>
      <c r="R393" s="54">
        <f xml:space="preserve"> R386 - R389</f>
        <v>0</v>
      </c>
      <c r="S393" s="58">
        <f xml:space="preserve"> O393</f>
        <v>0</v>
      </c>
      <c r="T393" s="54">
        <f xml:space="preserve"> T386 - T389</f>
        <v>0</v>
      </c>
      <c r="U393" s="54">
        <f xml:space="preserve"> U386 - U389</f>
        <v>0</v>
      </c>
      <c r="V393" s="58">
        <f xml:space="preserve"> T393</f>
        <v>0</v>
      </c>
      <c r="W393" s="54">
        <f xml:space="preserve"> W386 - W389</f>
        <v>0</v>
      </c>
      <c r="X393" s="54">
        <f xml:space="preserve"> X386 - X389</f>
        <v>0</v>
      </c>
      <c r="Y393" s="58">
        <f xml:space="preserve"> W393</f>
        <v>0</v>
      </c>
      <c r="Z393" s="54">
        <f xml:space="preserve"> Z386 - Z389</f>
        <v>0</v>
      </c>
      <c r="AA393" s="54">
        <f xml:space="preserve"> AA386 - AA389</f>
        <v>0</v>
      </c>
      <c r="AB393" s="58">
        <f xml:space="preserve"> Z393</f>
        <v>0</v>
      </c>
    </row>
    <row r="394" spans="2:28" ht="15" hidden="1" outlineLevel="5" x14ac:dyDescent="0.25">
      <c r="B394" s="61" t="s">
        <v>146</v>
      </c>
      <c r="E394" s="8" t="s">
        <v>19</v>
      </c>
      <c r="J394" s="54">
        <f xml:space="preserve"> J387 - J391</f>
        <v>0</v>
      </c>
      <c r="K394" s="54">
        <f xml:space="preserve"> K387 - K391</f>
        <v>0</v>
      </c>
      <c r="L394" s="54">
        <f xml:space="preserve"> L387 - L391</f>
        <v>0</v>
      </c>
      <c r="M394" s="54">
        <f xml:space="preserve"> M387 - M391</f>
        <v>0</v>
      </c>
      <c r="N394" s="58">
        <f>M394</f>
        <v>0</v>
      </c>
      <c r="O394" s="54">
        <f xml:space="preserve"> O387 - O391</f>
        <v>0</v>
      </c>
      <c r="P394" s="54">
        <f xml:space="preserve"> P387 - P391</f>
        <v>0</v>
      </c>
      <c r="Q394" s="54">
        <f xml:space="preserve"> Q387 - Q391</f>
        <v>0</v>
      </c>
      <c r="R394" s="54">
        <f xml:space="preserve"> R387 - R391</f>
        <v>0</v>
      </c>
      <c r="S394" s="58">
        <f>R394</f>
        <v>0</v>
      </c>
      <c r="T394" s="54">
        <f xml:space="preserve"> T387 - T391</f>
        <v>0</v>
      </c>
      <c r="U394" s="54">
        <f xml:space="preserve"> U387 - U391</f>
        <v>0</v>
      </c>
      <c r="V394" s="58">
        <f xml:space="preserve"> U394</f>
        <v>0</v>
      </c>
      <c r="W394" s="54">
        <f xml:space="preserve"> W387 - W391</f>
        <v>0</v>
      </c>
      <c r="X394" s="54">
        <f xml:space="preserve"> X387 - X391</f>
        <v>0</v>
      </c>
      <c r="Y394" s="58">
        <f xml:space="preserve"> X394</f>
        <v>0</v>
      </c>
      <c r="Z394" s="54">
        <f xml:space="preserve"> Z387 - Z391</f>
        <v>0</v>
      </c>
      <c r="AA394" s="54">
        <f xml:space="preserve"> AA387 - AA391</f>
        <v>0</v>
      </c>
      <c r="AB394" s="58">
        <f xml:space="preserve"> AA394</f>
        <v>0</v>
      </c>
    </row>
    <row r="395" spans="2:28" hidden="1" outlineLevel="3" x14ac:dyDescent="0.25"/>
    <row r="396" spans="2:28" ht="15" hidden="1" outlineLevel="3" collapsed="1" x14ac:dyDescent="0.25">
      <c r="B396" s="88" t="s">
        <v>147</v>
      </c>
      <c r="C396" s="84"/>
      <c r="D396" s="84"/>
      <c r="E396" s="85"/>
      <c r="F396" s="86"/>
      <c r="G396" s="86"/>
      <c r="H396" s="86"/>
      <c r="I396" s="84"/>
      <c r="J396" s="85"/>
      <c r="K396" s="85"/>
      <c r="L396" s="85"/>
      <c r="M396" s="85"/>
      <c r="N396" s="85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  <c r="Z396" s="84"/>
      <c r="AA396" s="84"/>
      <c r="AB396" s="84"/>
    </row>
    <row r="397" spans="2:28" hidden="1" outlineLevel="4" x14ac:dyDescent="0.25"/>
    <row r="398" spans="2:28" ht="15" hidden="1" outlineLevel="4" x14ac:dyDescent="0.25">
      <c r="B398" s="41" t="s">
        <v>150</v>
      </c>
      <c r="E398" s="8" t="s">
        <v>19</v>
      </c>
      <c r="J398" s="54">
        <f xml:space="preserve"> SUM(J416, J436, J456, J476)</f>
        <v>0</v>
      </c>
      <c r="K398" s="54">
        <f xml:space="preserve"> SUM(K416, K436, K456, K476)</f>
        <v>0</v>
      </c>
      <c r="L398" s="54">
        <f xml:space="preserve"> SUM(L416, L436, L456, L476)</f>
        <v>0</v>
      </c>
      <c r="M398" s="54">
        <f xml:space="preserve"> SUM(M416, M436, M456, M476)</f>
        <v>0</v>
      </c>
      <c r="N398" s="58">
        <f xml:space="preserve">  SUM(J398:M398)</f>
        <v>0</v>
      </c>
      <c r="O398" s="54">
        <f xml:space="preserve"> SUM(O416, O436, O456, O476)</f>
        <v>0</v>
      </c>
      <c r="P398" s="54">
        <f xml:space="preserve"> SUM(P416, P436, P456, P476)</f>
        <v>0</v>
      </c>
      <c r="Q398" s="54">
        <f xml:space="preserve"> SUM(Q416, Q436, Q456, Q476)</f>
        <v>0</v>
      </c>
      <c r="R398" s="54">
        <f xml:space="preserve"> SUM(R416, R436, R456, R476)</f>
        <v>0</v>
      </c>
      <c r="S398" s="58">
        <f xml:space="preserve">  SUM(O398:R398)</f>
        <v>0</v>
      </c>
      <c r="T398" s="54">
        <f xml:space="preserve"> SUM(T416, T436, T456, T476)</f>
        <v>0</v>
      </c>
      <c r="U398" s="54">
        <f xml:space="preserve"> SUM(U416, U436, U456, U476)</f>
        <v>0</v>
      </c>
      <c r="V398" s="58">
        <f xml:space="preserve">  SUM(T398:U398)</f>
        <v>0</v>
      </c>
      <c r="W398" s="54">
        <f xml:space="preserve"> SUM(W416, W436, W456, W476)</f>
        <v>0</v>
      </c>
      <c r="X398" s="54">
        <f xml:space="preserve"> SUM(X416, X436, X456, X476)</f>
        <v>0</v>
      </c>
      <c r="Y398" s="58">
        <f xml:space="preserve">  SUM(W398:X398)</f>
        <v>0</v>
      </c>
      <c r="Z398" s="54">
        <f xml:space="preserve"> SUM(Z416, Z436, Z456, Z476)</f>
        <v>0</v>
      </c>
      <c r="AA398" s="54">
        <f xml:space="preserve"> SUM(AA416, AA436, AA456, AA476)</f>
        <v>0</v>
      </c>
      <c r="AB398" s="58">
        <f xml:space="preserve">  SUM(Z398:AA398)</f>
        <v>0</v>
      </c>
    </row>
    <row r="399" spans="2:28" ht="15" hidden="1" outlineLevel="4" x14ac:dyDescent="0.25">
      <c r="B399" s="41" t="s">
        <v>139</v>
      </c>
      <c r="E399" s="8" t="s">
        <v>19</v>
      </c>
      <c r="J399" s="54">
        <f xml:space="preserve"> SUM(J418, J438, J458, J478)</f>
        <v>0</v>
      </c>
      <c r="K399" s="54">
        <f xml:space="preserve"> SUM(K418, K438, K458, K478)</f>
        <v>0</v>
      </c>
      <c r="L399" s="54">
        <f xml:space="preserve"> SUM(L418, L438, L458, L478)</f>
        <v>0</v>
      </c>
      <c r="M399" s="54">
        <f xml:space="preserve"> SUM(M418, M438, M458, M478)</f>
        <v>0</v>
      </c>
      <c r="N399" s="58">
        <f xml:space="preserve"> M399</f>
        <v>0</v>
      </c>
      <c r="O399" s="54">
        <f xml:space="preserve"> SUM(O418, O438, O458, O478)</f>
        <v>0</v>
      </c>
      <c r="P399" s="54">
        <f xml:space="preserve"> SUM(P418, P438, P458, P478)</f>
        <v>0</v>
      </c>
      <c r="Q399" s="54">
        <f xml:space="preserve"> SUM(Q418, Q438, Q458, Q478)</f>
        <v>0</v>
      </c>
      <c r="R399" s="54">
        <f xml:space="preserve"> SUM(R418, R438, R458, R478)</f>
        <v>0</v>
      </c>
      <c r="S399" s="58">
        <f xml:space="preserve"> R399</f>
        <v>0</v>
      </c>
      <c r="T399" s="54">
        <f xml:space="preserve"> SUM(T418, T438, T458, T478)</f>
        <v>0</v>
      </c>
      <c r="U399" s="54">
        <f xml:space="preserve"> SUM(U418, U438, U458, U478)</f>
        <v>0</v>
      </c>
      <c r="V399" s="58">
        <f xml:space="preserve"> U399</f>
        <v>0</v>
      </c>
      <c r="W399" s="54">
        <f xml:space="preserve"> SUM(W418, W438, W458, W478)</f>
        <v>0</v>
      </c>
      <c r="X399" s="54">
        <f xml:space="preserve"> SUM(X418, X438, X458, X478)</f>
        <v>0</v>
      </c>
      <c r="Y399" s="58">
        <f xml:space="preserve"> X399</f>
        <v>0</v>
      </c>
      <c r="Z399" s="54">
        <f xml:space="preserve"> SUM(Z418, Z438, Z458, Z478)</f>
        <v>0</v>
      </c>
      <c r="AA399" s="54">
        <f xml:space="preserve"> SUM(AA418, AA438, AA458, AA478)</f>
        <v>0</v>
      </c>
      <c r="AB399" s="58">
        <f xml:space="preserve"> AA399</f>
        <v>0</v>
      </c>
    </row>
    <row r="400" spans="2:28" ht="15" hidden="1" outlineLevel="4" x14ac:dyDescent="0.2">
      <c r="B400" s="41"/>
      <c r="N400" s="53"/>
      <c r="O400" s="8"/>
      <c r="P400" s="8"/>
      <c r="Q400" s="8"/>
      <c r="R400" s="8"/>
      <c r="S400" s="53"/>
      <c r="T400" s="8"/>
      <c r="U400" s="8"/>
      <c r="V400" s="53"/>
      <c r="W400" s="8"/>
      <c r="X400" s="8"/>
      <c r="Y400" s="53"/>
      <c r="Z400" s="8"/>
      <c r="AA400" s="8"/>
      <c r="AB400" s="53"/>
    </row>
    <row r="401" spans="2:28" ht="15" hidden="1" outlineLevel="4" x14ac:dyDescent="0.25">
      <c r="B401" s="41" t="s">
        <v>140</v>
      </c>
      <c r="E401" s="8" t="s">
        <v>19</v>
      </c>
      <c r="J401" s="54">
        <f t="shared" ref="J401:M402" si="82">SUM(J421, J441, J461, J481)</f>
        <v>0</v>
      </c>
      <c r="K401" s="54">
        <f t="shared" si="82"/>
        <v>0</v>
      </c>
      <c r="L401" s="54">
        <f t="shared" si="82"/>
        <v>0</v>
      </c>
      <c r="M401" s="54">
        <f t="shared" si="82"/>
        <v>0</v>
      </c>
      <c r="N401" s="58">
        <f>J401</f>
        <v>0</v>
      </c>
      <c r="O401" s="54">
        <f t="shared" ref="O401:R402" si="83">SUM(O421, O441, O461, O481)</f>
        <v>0</v>
      </c>
      <c r="P401" s="54">
        <f t="shared" si="83"/>
        <v>0</v>
      </c>
      <c r="Q401" s="54">
        <f t="shared" si="83"/>
        <v>0</v>
      </c>
      <c r="R401" s="54">
        <f t="shared" si="83"/>
        <v>0</v>
      </c>
      <c r="S401" s="58">
        <f>O401</f>
        <v>0</v>
      </c>
      <c r="T401" s="54">
        <f>SUM(T421, T441, T461, T481)</f>
        <v>0</v>
      </c>
      <c r="U401" s="54">
        <f>SUM(U421, U441, U461, U481)</f>
        <v>0</v>
      </c>
      <c r="V401" s="58">
        <f>T401</f>
        <v>0</v>
      </c>
      <c r="W401" s="54">
        <f>SUM(W421, W441, W461, W481)</f>
        <v>0</v>
      </c>
      <c r="X401" s="54">
        <f>SUM(X421, X441, X461, X481)</f>
        <v>0</v>
      </c>
      <c r="Y401" s="58">
        <f>W401</f>
        <v>0</v>
      </c>
      <c r="Z401" s="54">
        <f>SUM(Z421, Z441, Z461, Z481)</f>
        <v>0</v>
      </c>
      <c r="AA401" s="54">
        <f>SUM(AA421, AA441, AA461, AA481)</f>
        <v>0</v>
      </c>
      <c r="AB401" s="58">
        <f>Z401</f>
        <v>0</v>
      </c>
    </row>
    <row r="402" spans="2:28" ht="15" hidden="1" outlineLevel="4" x14ac:dyDescent="0.25">
      <c r="B402" s="41" t="s">
        <v>141</v>
      </c>
      <c r="E402" s="8" t="s">
        <v>19</v>
      </c>
      <c r="J402" s="54">
        <f t="shared" si="82"/>
        <v>0</v>
      </c>
      <c r="K402" s="54">
        <f t="shared" si="82"/>
        <v>0</v>
      </c>
      <c r="L402" s="54">
        <f t="shared" si="82"/>
        <v>0</v>
      </c>
      <c r="M402" s="54">
        <f t="shared" si="82"/>
        <v>0</v>
      </c>
      <c r="N402" s="58">
        <f xml:space="preserve"> M402</f>
        <v>0</v>
      </c>
      <c r="O402" s="54">
        <f t="shared" si="83"/>
        <v>0</v>
      </c>
      <c r="P402" s="54">
        <f t="shared" si="83"/>
        <v>0</v>
      </c>
      <c r="Q402" s="54">
        <f t="shared" si="83"/>
        <v>0</v>
      </c>
      <c r="R402" s="54">
        <f t="shared" si="83"/>
        <v>0</v>
      </c>
      <c r="S402" s="58">
        <f xml:space="preserve"> R402</f>
        <v>0</v>
      </c>
      <c r="T402" s="54">
        <f>SUM(T422, T442, T462, T482)</f>
        <v>0</v>
      </c>
      <c r="U402" s="54">
        <f>SUM(U422, U442, U462, U482)</f>
        <v>0</v>
      </c>
      <c r="V402" s="58">
        <f xml:space="preserve"> U402</f>
        <v>0</v>
      </c>
      <c r="W402" s="54">
        <f>SUM(W422, W442, W462, W482)</f>
        <v>0</v>
      </c>
      <c r="X402" s="54">
        <f>SUM(X422, X442, X462, X482)</f>
        <v>0</v>
      </c>
      <c r="Y402" s="58">
        <f xml:space="preserve"> X402</f>
        <v>0</v>
      </c>
      <c r="Z402" s="54">
        <f>SUM(Z422, Z442, Z462, Z482)</f>
        <v>0</v>
      </c>
      <c r="AA402" s="54">
        <f>SUM(AA422, AA442, AA462, AA482)</f>
        <v>0</v>
      </c>
      <c r="AB402" s="58">
        <f xml:space="preserve"> AA402</f>
        <v>0</v>
      </c>
    </row>
    <row r="403" spans="2:28" ht="15" hidden="1" outlineLevel="4" x14ac:dyDescent="0.2">
      <c r="B403" s="41"/>
      <c r="N403" s="53"/>
      <c r="O403" s="8"/>
      <c r="P403" s="8"/>
      <c r="Q403" s="8"/>
      <c r="R403" s="8"/>
      <c r="S403" s="53"/>
      <c r="T403" s="8"/>
      <c r="U403" s="8"/>
      <c r="V403" s="53"/>
      <c r="W403" s="8"/>
      <c r="X403" s="8"/>
      <c r="Y403" s="53"/>
      <c r="Z403" s="8"/>
      <c r="AA403" s="8"/>
      <c r="AB403" s="53"/>
    </row>
    <row r="404" spans="2:28" ht="15" hidden="1" outlineLevel="4" x14ac:dyDescent="0.25">
      <c r="B404" s="41" t="s">
        <v>142</v>
      </c>
      <c r="E404" s="8" t="s">
        <v>19</v>
      </c>
      <c r="J404" s="54">
        <f t="shared" ref="J404:M406" si="84" xml:space="preserve"> SUM(J424, J444, J464, J484)</f>
        <v>0</v>
      </c>
      <c r="K404" s="54">
        <f t="shared" si="84"/>
        <v>0</v>
      </c>
      <c r="L404" s="54">
        <f t="shared" si="84"/>
        <v>0</v>
      </c>
      <c r="M404" s="54">
        <f t="shared" si="84"/>
        <v>0</v>
      </c>
      <c r="N404" s="58">
        <f xml:space="preserve"> J404</f>
        <v>0</v>
      </c>
      <c r="O404" s="54">
        <f t="shared" ref="O404:R406" si="85" xml:space="preserve"> SUM(O424, O444, O464, O484)</f>
        <v>0</v>
      </c>
      <c r="P404" s="54">
        <f t="shared" si="85"/>
        <v>0</v>
      </c>
      <c r="Q404" s="54">
        <f t="shared" si="85"/>
        <v>0</v>
      </c>
      <c r="R404" s="54">
        <f t="shared" si="85"/>
        <v>0</v>
      </c>
      <c r="S404" s="58">
        <f xml:space="preserve"> O404</f>
        <v>0</v>
      </c>
      <c r="T404" s="54">
        <f t="shared" ref="T404:U406" si="86" xml:space="preserve"> SUM(T424, T444, T464, T484)</f>
        <v>0</v>
      </c>
      <c r="U404" s="54">
        <f t="shared" si="86"/>
        <v>0</v>
      </c>
      <c r="V404" s="58">
        <f xml:space="preserve"> T404</f>
        <v>0</v>
      </c>
      <c r="W404" s="54">
        <f t="shared" ref="W404:X406" si="87" xml:space="preserve"> SUM(W424, W444, W464, W484)</f>
        <v>0</v>
      </c>
      <c r="X404" s="54">
        <f t="shared" si="87"/>
        <v>0</v>
      </c>
      <c r="Y404" s="58">
        <f xml:space="preserve"> W404</f>
        <v>0</v>
      </c>
      <c r="Z404" s="54">
        <f t="shared" ref="Z404:AA406" si="88" xml:space="preserve"> SUM(Z424, Z444, Z464, Z484)</f>
        <v>0</v>
      </c>
      <c r="AA404" s="54">
        <f t="shared" si="88"/>
        <v>0</v>
      </c>
      <c r="AB404" s="58">
        <f xml:space="preserve"> Z404</f>
        <v>0</v>
      </c>
    </row>
    <row r="405" spans="2:28" ht="15" hidden="1" outlineLevel="4" x14ac:dyDescent="0.25">
      <c r="B405" s="41" t="s">
        <v>143</v>
      </c>
      <c r="E405" s="8" t="s">
        <v>19</v>
      </c>
      <c r="J405" s="54">
        <f t="shared" si="84"/>
        <v>0</v>
      </c>
      <c r="K405" s="54">
        <f t="shared" si="84"/>
        <v>0</v>
      </c>
      <c r="L405" s="54">
        <f t="shared" si="84"/>
        <v>0</v>
      </c>
      <c r="M405" s="54">
        <f t="shared" si="84"/>
        <v>0</v>
      </c>
      <c r="N405" s="58">
        <f xml:space="preserve">  SUM(J405:M405)</f>
        <v>0</v>
      </c>
      <c r="O405" s="54">
        <f t="shared" si="85"/>
        <v>0</v>
      </c>
      <c r="P405" s="54">
        <f t="shared" si="85"/>
        <v>0</v>
      </c>
      <c r="Q405" s="54">
        <f t="shared" si="85"/>
        <v>0</v>
      </c>
      <c r="R405" s="54">
        <f t="shared" si="85"/>
        <v>0</v>
      </c>
      <c r="S405" s="58">
        <f xml:space="preserve">  SUM(O405:R405)</f>
        <v>0</v>
      </c>
      <c r="T405" s="54">
        <f t="shared" si="86"/>
        <v>0</v>
      </c>
      <c r="U405" s="54">
        <f t="shared" si="86"/>
        <v>0</v>
      </c>
      <c r="V405" s="58">
        <f xml:space="preserve">  SUM(T405:U405)</f>
        <v>0</v>
      </c>
      <c r="W405" s="54">
        <f t="shared" si="87"/>
        <v>0</v>
      </c>
      <c r="X405" s="54">
        <f t="shared" si="87"/>
        <v>0</v>
      </c>
      <c r="Y405" s="58">
        <f xml:space="preserve">  SUM(W405:X405)</f>
        <v>0</v>
      </c>
      <c r="Z405" s="54">
        <f t="shared" si="88"/>
        <v>0</v>
      </c>
      <c r="AA405" s="54">
        <f t="shared" si="88"/>
        <v>0</v>
      </c>
      <c r="AB405" s="58">
        <f xml:space="preserve">  SUM(Z405:AA405)</f>
        <v>0</v>
      </c>
    </row>
    <row r="406" spans="2:28" ht="15" hidden="1" outlineLevel="4" x14ac:dyDescent="0.25">
      <c r="B406" s="41" t="s">
        <v>144</v>
      </c>
      <c r="E406" s="8" t="s">
        <v>19</v>
      </c>
      <c r="J406" s="54">
        <f t="shared" si="84"/>
        <v>0</v>
      </c>
      <c r="K406" s="54">
        <f t="shared" si="84"/>
        <v>0</v>
      </c>
      <c r="L406" s="54">
        <f t="shared" si="84"/>
        <v>0</v>
      </c>
      <c r="M406" s="54">
        <f t="shared" si="84"/>
        <v>0</v>
      </c>
      <c r="N406" s="58">
        <f xml:space="preserve"> M406</f>
        <v>0</v>
      </c>
      <c r="O406" s="54">
        <f t="shared" si="85"/>
        <v>0</v>
      </c>
      <c r="P406" s="54">
        <f t="shared" si="85"/>
        <v>0</v>
      </c>
      <c r="Q406" s="54">
        <f t="shared" si="85"/>
        <v>0</v>
      </c>
      <c r="R406" s="54">
        <f t="shared" si="85"/>
        <v>0</v>
      </c>
      <c r="S406" s="58">
        <f xml:space="preserve"> R406</f>
        <v>0</v>
      </c>
      <c r="T406" s="54">
        <f t="shared" si="86"/>
        <v>0</v>
      </c>
      <c r="U406" s="54">
        <f t="shared" si="86"/>
        <v>0</v>
      </c>
      <c r="V406" s="58">
        <f xml:space="preserve"> U406</f>
        <v>0</v>
      </c>
      <c r="W406" s="54">
        <f t="shared" si="87"/>
        <v>0</v>
      </c>
      <c r="X406" s="54">
        <f t="shared" si="87"/>
        <v>0</v>
      </c>
      <c r="Y406" s="58">
        <f xml:space="preserve"> X406</f>
        <v>0</v>
      </c>
      <c r="Z406" s="54">
        <f t="shared" si="88"/>
        <v>0</v>
      </c>
      <c r="AA406" s="54">
        <f t="shared" si="88"/>
        <v>0</v>
      </c>
      <c r="AB406" s="58">
        <f xml:space="preserve"> AA406</f>
        <v>0</v>
      </c>
    </row>
    <row r="407" spans="2:28" ht="15" hidden="1" outlineLevel="4" x14ac:dyDescent="0.2">
      <c r="B407" s="41"/>
      <c r="N407" s="53"/>
      <c r="O407" s="8"/>
      <c r="P407" s="8"/>
      <c r="Q407" s="8"/>
      <c r="R407" s="8"/>
      <c r="S407" s="53"/>
      <c r="T407" s="8"/>
      <c r="U407" s="8"/>
      <c r="V407" s="53"/>
      <c r="W407" s="8"/>
      <c r="X407" s="8"/>
      <c r="Y407" s="53"/>
      <c r="Z407" s="8"/>
      <c r="AA407" s="8"/>
      <c r="AB407" s="53"/>
    </row>
    <row r="408" spans="2:28" ht="15" hidden="1" outlineLevel="4" x14ac:dyDescent="0.25">
      <c r="B408" s="41" t="s">
        <v>145</v>
      </c>
      <c r="E408" s="8" t="s">
        <v>19</v>
      </c>
      <c r="J408" s="54">
        <f t="shared" ref="J408:M409" si="89" xml:space="preserve"> SUM(J428, J448, J468, J488)</f>
        <v>0</v>
      </c>
      <c r="K408" s="54">
        <f t="shared" si="89"/>
        <v>0</v>
      </c>
      <c r="L408" s="54">
        <f t="shared" si="89"/>
        <v>0</v>
      </c>
      <c r="M408" s="54">
        <f t="shared" si="89"/>
        <v>0</v>
      </c>
      <c r="N408" s="58">
        <f xml:space="preserve"> J408</f>
        <v>0</v>
      </c>
      <c r="O408" s="54">
        <f t="shared" ref="O408:R409" si="90" xml:space="preserve"> SUM(O428, O448, O468, O488)</f>
        <v>0</v>
      </c>
      <c r="P408" s="54">
        <f t="shared" si="90"/>
        <v>0</v>
      </c>
      <c r="Q408" s="54">
        <f t="shared" si="90"/>
        <v>0</v>
      </c>
      <c r="R408" s="54">
        <f t="shared" si="90"/>
        <v>0</v>
      </c>
      <c r="S408" s="58">
        <f xml:space="preserve"> O408</f>
        <v>0</v>
      </c>
      <c r="T408" s="54">
        <f xml:space="preserve"> SUM(T428, T448, T468, T488)</f>
        <v>0</v>
      </c>
      <c r="U408" s="54">
        <f xml:space="preserve"> SUM(U428, U448, U468, U488)</f>
        <v>0</v>
      </c>
      <c r="V408" s="58">
        <f xml:space="preserve"> T408</f>
        <v>0</v>
      </c>
      <c r="W408" s="54">
        <f xml:space="preserve"> SUM(W428, W448, W468, W488)</f>
        <v>0</v>
      </c>
      <c r="X408" s="54">
        <f xml:space="preserve"> SUM(X428, X448, X468, X488)</f>
        <v>0</v>
      </c>
      <c r="Y408" s="58">
        <f xml:space="preserve"> W408</f>
        <v>0</v>
      </c>
      <c r="Z408" s="54">
        <f xml:space="preserve"> SUM(Z428, Z448, Z468, Z488)</f>
        <v>0</v>
      </c>
      <c r="AA408" s="54">
        <f xml:space="preserve"> SUM(AA428, AA448, AA468, AA488)</f>
        <v>0</v>
      </c>
      <c r="AB408" s="58">
        <f xml:space="preserve"> Z408</f>
        <v>0</v>
      </c>
    </row>
    <row r="409" spans="2:28" ht="15" hidden="1" outlineLevel="4" x14ac:dyDescent="0.25">
      <c r="B409" s="41" t="s">
        <v>146</v>
      </c>
      <c r="E409" s="8" t="s">
        <v>19</v>
      </c>
      <c r="J409" s="54">
        <f t="shared" si="89"/>
        <v>0</v>
      </c>
      <c r="K409" s="54">
        <f t="shared" si="89"/>
        <v>0</v>
      </c>
      <c r="L409" s="54">
        <f t="shared" si="89"/>
        <v>0</v>
      </c>
      <c r="M409" s="54">
        <f t="shared" si="89"/>
        <v>0</v>
      </c>
      <c r="N409" s="58">
        <f>M409</f>
        <v>0</v>
      </c>
      <c r="O409" s="54">
        <f t="shared" si="90"/>
        <v>0</v>
      </c>
      <c r="P409" s="54">
        <f t="shared" si="90"/>
        <v>0</v>
      </c>
      <c r="Q409" s="54">
        <f t="shared" si="90"/>
        <v>0</v>
      </c>
      <c r="R409" s="54">
        <f t="shared" si="90"/>
        <v>0</v>
      </c>
      <c r="S409" s="58">
        <f>R409</f>
        <v>0</v>
      </c>
      <c r="T409" s="54">
        <f xml:space="preserve"> SUM(T429, T449, T469, T489)</f>
        <v>0</v>
      </c>
      <c r="U409" s="54">
        <f xml:space="preserve"> SUM(U429, U449, U469, U489)</f>
        <v>0</v>
      </c>
      <c r="V409" s="58">
        <f>U409</f>
        <v>0</v>
      </c>
      <c r="W409" s="54">
        <f xml:space="preserve"> SUM(W429, W449, W469, W489)</f>
        <v>0</v>
      </c>
      <c r="X409" s="54">
        <f xml:space="preserve"> SUM(X429, X449, X469, X489)</f>
        <v>0</v>
      </c>
      <c r="Y409" s="58">
        <f>X409</f>
        <v>0</v>
      </c>
      <c r="Z409" s="54">
        <f xml:space="preserve"> SUM(Z429, Z449, Z469, Z489)</f>
        <v>0</v>
      </c>
      <c r="AA409" s="54">
        <f xml:space="preserve"> SUM(AA429, AA449, AA469, AA489)</f>
        <v>0</v>
      </c>
      <c r="AB409" s="58">
        <f>AA409</f>
        <v>0</v>
      </c>
    </row>
    <row r="410" spans="2:28" hidden="1" outlineLevel="4" x14ac:dyDescent="0.2">
      <c r="B410" s="41"/>
      <c r="J410" s="90"/>
      <c r="K410" s="90"/>
      <c r="L410" s="90"/>
      <c r="M410" s="90"/>
      <c r="N410" s="90"/>
      <c r="O410" s="90"/>
      <c r="P410" s="90"/>
      <c r="Q410" s="90"/>
      <c r="R410" s="90"/>
      <c r="S410" s="90"/>
      <c r="T410" s="90"/>
      <c r="U410" s="90"/>
      <c r="V410" s="90"/>
      <c r="W410" s="90"/>
      <c r="X410" s="90"/>
      <c r="Y410" s="90"/>
      <c r="Z410" s="90"/>
      <c r="AA410" s="90"/>
      <c r="AB410" s="90"/>
    </row>
    <row r="411" spans="2:28" ht="15" hidden="1" outlineLevel="4" x14ac:dyDescent="0.25">
      <c r="B411" s="91" t="str">
        <f xml:space="preserve"> B192</f>
        <v>Основное средство 1</v>
      </c>
    </row>
    <row r="412" spans="2:28" hidden="1" outlineLevel="5" x14ac:dyDescent="0.2">
      <c r="B412" s="75" t="s">
        <v>96</v>
      </c>
      <c r="E412" s="8" t="s">
        <v>19</v>
      </c>
      <c r="G412" s="54">
        <f xml:space="preserve"> G193</f>
        <v>0</v>
      </c>
    </row>
    <row r="413" spans="2:28" hidden="1" outlineLevel="5" x14ac:dyDescent="0.2">
      <c r="B413" s="75" t="s">
        <v>97</v>
      </c>
      <c r="E413" s="8" t="s">
        <v>99</v>
      </c>
      <c r="G413" s="54">
        <f xml:space="preserve"> G194</f>
        <v>0</v>
      </c>
    </row>
    <row r="414" spans="2:28" hidden="1" outlineLevel="5" x14ac:dyDescent="0.2">
      <c r="B414" s="77" t="s">
        <v>98</v>
      </c>
      <c r="E414" s="52" t="s">
        <v>9</v>
      </c>
      <c r="F414" s="70"/>
      <c r="J414" s="55">
        <f xml:space="preserve"> J195</f>
        <v>0</v>
      </c>
      <c r="K414" s="55">
        <f t="shared" ref="K414:AB414" si="91" xml:space="preserve"> K195</f>
        <v>0</v>
      </c>
      <c r="L414" s="55">
        <f t="shared" si="91"/>
        <v>0</v>
      </c>
      <c r="M414" s="55">
        <f t="shared" si="91"/>
        <v>0</v>
      </c>
      <c r="N414" s="55">
        <f t="shared" si="91"/>
        <v>0</v>
      </c>
      <c r="O414" s="55">
        <f t="shared" si="91"/>
        <v>0</v>
      </c>
      <c r="P414" s="55">
        <f t="shared" si="91"/>
        <v>0</v>
      </c>
      <c r="Q414" s="55">
        <f t="shared" si="91"/>
        <v>0</v>
      </c>
      <c r="R414" s="55">
        <f t="shared" si="91"/>
        <v>0</v>
      </c>
      <c r="S414" s="55">
        <f t="shared" si="91"/>
        <v>0</v>
      </c>
      <c r="T414" s="55">
        <f t="shared" si="91"/>
        <v>0</v>
      </c>
      <c r="U414" s="55">
        <f t="shared" si="91"/>
        <v>0</v>
      </c>
      <c r="V414" s="55">
        <f t="shared" si="91"/>
        <v>0</v>
      </c>
      <c r="W414" s="55">
        <f t="shared" si="91"/>
        <v>0</v>
      </c>
      <c r="X414" s="55">
        <f t="shared" si="91"/>
        <v>0</v>
      </c>
      <c r="Y414" s="55">
        <f t="shared" si="91"/>
        <v>0</v>
      </c>
      <c r="Z414" s="55">
        <f t="shared" si="91"/>
        <v>0</v>
      </c>
      <c r="AA414" s="55">
        <f t="shared" si="91"/>
        <v>0</v>
      </c>
      <c r="AB414" s="55">
        <f t="shared" si="91"/>
        <v>0</v>
      </c>
    </row>
    <row r="415" spans="2:28" hidden="1" outlineLevel="5" x14ac:dyDescent="0.2">
      <c r="B415" s="41"/>
      <c r="J415" s="90"/>
      <c r="K415" s="90"/>
      <c r="L415" s="90"/>
      <c r="M415" s="90"/>
      <c r="N415" s="90"/>
      <c r="O415" s="90"/>
      <c r="P415" s="90"/>
      <c r="Q415" s="90"/>
      <c r="R415" s="90"/>
      <c r="S415" s="90"/>
      <c r="T415" s="90"/>
      <c r="U415" s="90"/>
      <c r="V415" s="90"/>
      <c r="W415" s="90"/>
      <c r="X415" s="90"/>
      <c r="Y415" s="90"/>
      <c r="Z415" s="90"/>
      <c r="AA415" s="90"/>
      <c r="AB415" s="90"/>
    </row>
    <row r="416" spans="2:28" ht="15" hidden="1" outlineLevel="5" x14ac:dyDescent="0.25">
      <c r="B416" s="61" t="s">
        <v>294</v>
      </c>
      <c r="E416" s="8" t="s">
        <v>19</v>
      </c>
      <c r="J416" s="54">
        <f xml:space="preserve"> $G412 * J414</f>
        <v>0</v>
      </c>
      <c r="K416" s="54">
        <f xml:space="preserve"> $G412 * K414</f>
        <v>0</v>
      </c>
      <c r="L416" s="54">
        <f xml:space="preserve"> $G412 * L414</f>
        <v>0</v>
      </c>
      <c r="M416" s="54">
        <f xml:space="preserve"> $G412 * M414</f>
        <v>0</v>
      </c>
      <c r="N416" s="58">
        <f xml:space="preserve"> SUM(J416:M416)</f>
        <v>0</v>
      </c>
      <c r="O416" s="54">
        <f xml:space="preserve"> $G412 * O414</f>
        <v>0</v>
      </c>
      <c r="P416" s="54">
        <f xml:space="preserve"> $G412 * P414</f>
        <v>0</v>
      </c>
      <c r="Q416" s="54">
        <f xml:space="preserve"> $G412 * Q414</f>
        <v>0</v>
      </c>
      <c r="R416" s="54">
        <f xml:space="preserve"> $G412 * R414</f>
        <v>0</v>
      </c>
      <c r="S416" s="58">
        <f xml:space="preserve"> SUM(O416:R416)</f>
        <v>0</v>
      </c>
      <c r="T416" s="54">
        <f xml:space="preserve"> $G412 * T414</f>
        <v>0</v>
      </c>
      <c r="U416" s="54">
        <f xml:space="preserve"> $G412 * U414</f>
        <v>0</v>
      </c>
      <c r="V416" s="58">
        <f xml:space="preserve"> SUM(T416:U416)</f>
        <v>0</v>
      </c>
      <c r="W416" s="54">
        <f xml:space="preserve"> $G412 * W414</f>
        <v>0</v>
      </c>
      <c r="X416" s="54">
        <f xml:space="preserve"> $G412 * X414</f>
        <v>0</v>
      </c>
      <c r="Y416" s="58">
        <f xml:space="preserve"> SUM(W416:X416)</f>
        <v>0</v>
      </c>
      <c r="Z416" s="54">
        <f xml:space="preserve"> $G412 * Z414</f>
        <v>0</v>
      </c>
      <c r="AA416" s="54">
        <f xml:space="preserve"> $G412 * AA414</f>
        <v>0</v>
      </c>
      <c r="AB416" s="58">
        <f xml:space="preserve"> SUM(Z416:AA416)</f>
        <v>0</v>
      </c>
    </row>
    <row r="417" spans="2:28" ht="15" hidden="1" outlineLevel="5" x14ac:dyDescent="0.25">
      <c r="B417" s="61" t="s">
        <v>293</v>
      </c>
      <c r="E417" s="8" t="s">
        <v>19</v>
      </c>
      <c r="J417" s="54">
        <f xml:space="preserve"> I417 + J416</f>
        <v>0</v>
      </c>
      <c r="K417" s="54">
        <f xml:space="preserve"> J417 + K416</f>
        <v>0</v>
      </c>
      <c r="L417" s="54">
        <f xml:space="preserve"> K417 + L416</f>
        <v>0</v>
      </c>
      <c r="M417" s="54">
        <f xml:space="preserve"> L417 + M416</f>
        <v>0</v>
      </c>
      <c r="N417" s="58">
        <f xml:space="preserve"> M417</f>
        <v>0</v>
      </c>
      <c r="O417" s="54">
        <f xml:space="preserve"> N417 + O416</f>
        <v>0</v>
      </c>
      <c r="P417" s="54">
        <f xml:space="preserve"> O417 + P416</f>
        <v>0</v>
      </c>
      <c r="Q417" s="54">
        <f xml:space="preserve"> P417 + Q416</f>
        <v>0</v>
      </c>
      <c r="R417" s="54">
        <f xml:space="preserve"> Q417 + R416</f>
        <v>0</v>
      </c>
      <c r="S417" s="58">
        <f xml:space="preserve"> R417</f>
        <v>0</v>
      </c>
      <c r="T417" s="54">
        <f xml:space="preserve"> S417 + T416</f>
        <v>0</v>
      </c>
      <c r="U417" s="54">
        <f xml:space="preserve"> T417 + U416</f>
        <v>0</v>
      </c>
      <c r="V417" s="58">
        <f xml:space="preserve"> U417</f>
        <v>0</v>
      </c>
      <c r="W417" s="54">
        <f xml:space="preserve"> V417 + W416</f>
        <v>0</v>
      </c>
      <c r="X417" s="54">
        <f xml:space="preserve"> W417 + X416</f>
        <v>0</v>
      </c>
      <c r="Y417" s="58">
        <f xml:space="preserve"> X417</f>
        <v>0</v>
      </c>
      <c r="Z417" s="54">
        <f xml:space="preserve"> Y417 + Z416</f>
        <v>0</v>
      </c>
      <c r="AA417" s="54">
        <f xml:space="preserve"> Z417 + AA416</f>
        <v>0</v>
      </c>
      <c r="AB417" s="58">
        <f xml:space="preserve"> AA417</f>
        <v>0</v>
      </c>
    </row>
    <row r="418" spans="2:28" ht="15" hidden="1" outlineLevel="5" x14ac:dyDescent="0.25">
      <c r="B418" s="61" t="s">
        <v>139</v>
      </c>
      <c r="E418" s="8" t="s">
        <v>19</v>
      </c>
      <c r="J418" s="54">
        <f xml:space="preserve"> IF(J417 &lt; $G412, J417, 0)</f>
        <v>0</v>
      </c>
      <c r="K418" s="54">
        <f xml:space="preserve"> IF(K417 &lt; $G412, K417, 0)</f>
        <v>0</v>
      </c>
      <c r="L418" s="54">
        <f xml:space="preserve"> IF(L417 &lt; $G412, L417, 0)</f>
        <v>0</v>
      </c>
      <c r="M418" s="54">
        <f xml:space="preserve"> IF(M417 &lt; $G412, M417, 0)</f>
        <v>0</v>
      </c>
      <c r="N418" s="58">
        <f xml:space="preserve"> M418</f>
        <v>0</v>
      </c>
      <c r="O418" s="54">
        <f xml:space="preserve"> IF(O417 &lt; $G412, O417, 0)</f>
        <v>0</v>
      </c>
      <c r="P418" s="54">
        <f xml:space="preserve"> IF(P417 &lt; $G412, P417, 0)</f>
        <v>0</v>
      </c>
      <c r="Q418" s="54">
        <f xml:space="preserve"> IF(Q417 &lt; $G412, Q417, 0)</f>
        <v>0</v>
      </c>
      <c r="R418" s="54">
        <f xml:space="preserve"> IF(R417 &lt; $G412, R417, 0)</f>
        <v>0</v>
      </c>
      <c r="S418" s="58">
        <f xml:space="preserve"> R418</f>
        <v>0</v>
      </c>
      <c r="T418" s="54">
        <f xml:space="preserve"> IF(T417 &lt; $G412, T417, 0)</f>
        <v>0</v>
      </c>
      <c r="U418" s="54">
        <f xml:space="preserve"> IF(U417 &lt; $G412, U417, 0)</f>
        <v>0</v>
      </c>
      <c r="V418" s="58">
        <f xml:space="preserve"> U418</f>
        <v>0</v>
      </c>
      <c r="W418" s="54">
        <f xml:space="preserve"> IF(W417 &lt; $G412, W417, 0)</f>
        <v>0</v>
      </c>
      <c r="X418" s="54">
        <f xml:space="preserve"> IF(X417 &lt; $G412, X417, 0)</f>
        <v>0</v>
      </c>
      <c r="Y418" s="58">
        <f xml:space="preserve"> X418</f>
        <v>0</v>
      </c>
      <c r="Z418" s="54">
        <f xml:space="preserve"> IF(Z417 &lt; $G412, Z417, 0)</f>
        <v>0</v>
      </c>
      <c r="AA418" s="54">
        <f xml:space="preserve"> IF(AA417 &lt; $G412, AA417, 0)</f>
        <v>0</v>
      </c>
      <c r="AB418" s="58">
        <f xml:space="preserve"> AA418</f>
        <v>0</v>
      </c>
    </row>
    <row r="419" spans="2:28" ht="15" hidden="1" outlineLevel="5" x14ac:dyDescent="0.25">
      <c r="B419" s="61" t="s">
        <v>153</v>
      </c>
      <c r="E419" s="8" t="s">
        <v>19</v>
      </c>
      <c r="J419" s="54">
        <f xml:space="preserve"> IF(J417 = $G412, J417, 0)</f>
        <v>0</v>
      </c>
      <c r="K419" s="54">
        <f xml:space="preserve"> IF(K417 = $G412, K417, 0)</f>
        <v>0</v>
      </c>
      <c r="L419" s="54">
        <f xml:space="preserve"> IF(L417 = $G412, L417, 0)</f>
        <v>0</v>
      </c>
      <c r="M419" s="54">
        <f xml:space="preserve"> IF(M417 = $G412, M417, 0)</f>
        <v>0</v>
      </c>
      <c r="N419" s="58">
        <f xml:space="preserve"> M419</f>
        <v>0</v>
      </c>
      <c r="O419" s="54">
        <f xml:space="preserve"> IF(O417 = $G412, O417, 0)</f>
        <v>0</v>
      </c>
      <c r="P419" s="54">
        <f xml:space="preserve"> IF(P417 = $G412, P417, 0)</f>
        <v>0</v>
      </c>
      <c r="Q419" s="54">
        <f xml:space="preserve"> IF(Q417 = $G412, Q417, 0)</f>
        <v>0</v>
      </c>
      <c r="R419" s="54">
        <f xml:space="preserve"> IF(R417 = $G412, R417, 0)</f>
        <v>0</v>
      </c>
      <c r="S419" s="58">
        <f xml:space="preserve"> R419</f>
        <v>0</v>
      </c>
      <c r="T419" s="54">
        <f xml:space="preserve"> IF(T417 = $G412, T417, 0)</f>
        <v>0</v>
      </c>
      <c r="U419" s="54">
        <f xml:space="preserve"> IF(U417 = $G412, U417, 0)</f>
        <v>0</v>
      </c>
      <c r="V419" s="58">
        <f xml:space="preserve"> U419</f>
        <v>0</v>
      </c>
      <c r="W419" s="54">
        <f xml:space="preserve"> IF(W417 = $G412, W417, 0)</f>
        <v>0</v>
      </c>
      <c r="X419" s="54">
        <f xml:space="preserve"> IF(X417 = $G412, X417, 0)</f>
        <v>0</v>
      </c>
      <c r="Y419" s="58">
        <f xml:space="preserve"> X419</f>
        <v>0</v>
      </c>
      <c r="Z419" s="54">
        <f xml:space="preserve"> IF(Z417 = $G412, Z417, 0)</f>
        <v>0</v>
      </c>
      <c r="AA419" s="54">
        <f xml:space="preserve"> IF(AA417 = $G412, AA417, 0)</f>
        <v>0</v>
      </c>
      <c r="AB419" s="58">
        <f xml:space="preserve"> AA419</f>
        <v>0</v>
      </c>
    </row>
    <row r="420" spans="2:28" hidden="1" outlineLevel="5" x14ac:dyDescent="0.2">
      <c r="B420" s="61"/>
      <c r="J420" s="90"/>
      <c r="K420" s="90"/>
      <c r="L420" s="90"/>
      <c r="M420" s="90"/>
      <c r="N420" s="90"/>
      <c r="O420" s="90"/>
      <c r="P420" s="90"/>
      <c r="Q420" s="90"/>
      <c r="R420" s="90"/>
      <c r="S420" s="90"/>
      <c r="T420" s="90"/>
      <c r="U420" s="90"/>
      <c r="V420" s="90"/>
      <c r="W420" s="90"/>
      <c r="X420" s="90"/>
      <c r="Y420" s="90"/>
      <c r="Z420" s="90"/>
      <c r="AA420" s="90"/>
      <c r="AB420" s="90"/>
    </row>
    <row r="421" spans="2:28" ht="15" hidden="1" outlineLevel="5" x14ac:dyDescent="0.25">
      <c r="B421" s="61" t="s">
        <v>140</v>
      </c>
      <c r="E421" s="8" t="s">
        <v>19</v>
      </c>
      <c r="J421" s="54">
        <f xml:space="preserve"> IF(J419 &gt; SUM($I425:I425), J419, J419 - SUM($I425:I425))</f>
        <v>0</v>
      </c>
      <c r="K421" s="54">
        <f xml:space="preserve"> IF(K419 &gt; SUM($I425:J425), K419, K419 - SUM($I425:J425))</f>
        <v>0</v>
      </c>
      <c r="L421" s="54">
        <f xml:space="preserve"> IF(L419 &gt; SUM($I425:K425), L419, L419 - SUM($I425:K425))</f>
        <v>0</v>
      </c>
      <c r="M421" s="54">
        <f xml:space="preserve"> IF(M419 &gt; SUM($I425:L425), M419, M419 - SUM($I425:L425))</f>
        <v>0</v>
      </c>
      <c r="N421" s="58">
        <f xml:space="preserve"> J421</f>
        <v>0</v>
      </c>
      <c r="O421" s="54">
        <f xml:space="preserve"> IF(O419 &gt; SUM($I425:N425) - $N425, O419, O419 - (SUM($I425:N425) - $N425))</f>
        <v>0</v>
      </c>
      <c r="P421" s="54">
        <f xml:space="preserve"> IF(P419 &gt; SUM($I425:O425) - $N425, P419, P419 - (SUM($I425:O425) - $N425))</f>
        <v>0</v>
      </c>
      <c r="Q421" s="54">
        <f xml:space="preserve"> IF(Q419 &gt; SUM($I425:P425) - $N425, Q419, Q419 - (SUM($I425:P425) - $N425))</f>
        <v>0</v>
      </c>
      <c r="R421" s="54">
        <f xml:space="preserve"> IF(R419 &gt; SUM($I425:Q425) - $N425, R419, R419 - (SUM($I425:Q425) - $N425))</f>
        <v>0</v>
      </c>
      <c r="S421" s="58">
        <f xml:space="preserve"> O421</f>
        <v>0</v>
      </c>
      <c r="T421" s="54">
        <f xml:space="preserve"> IF(T419 &gt; SUM($I425:S425) - $N425 - $S425, T419, T419 - (SUM($I425:S425) - $N425 - $S425))</f>
        <v>0</v>
      </c>
      <c r="U421" s="54">
        <f xml:space="preserve"> IF(U419 &gt; SUM($I425:T425) - $N425 - $S425, U419, U419 - (SUM($I425:T425) - $N425 - $S425))</f>
        <v>0</v>
      </c>
      <c r="V421" s="58">
        <f xml:space="preserve"> T421</f>
        <v>0</v>
      </c>
      <c r="W421" s="54">
        <f xml:space="preserve"> IF(W419 &gt; SUM($I425:V425) - $N425 - $S425 - $V425, W419, W419 - (SUM($I425:V425) - $N425 - $S425 - $V425))</f>
        <v>0</v>
      </c>
      <c r="X421" s="54">
        <f xml:space="preserve"> IF(X419 &gt; SUM($I425:W425) - $N425 - $S425 - $V425, X419, X419 - (SUM($I425:W425) - $N425 - $S425 - $V425))</f>
        <v>0</v>
      </c>
      <c r="Y421" s="58">
        <f xml:space="preserve"> W421</f>
        <v>0</v>
      </c>
      <c r="Z421" s="54">
        <f xml:space="preserve"> IF(Z419 &gt; SUM($I425:Y425) - $N425 - $S425 - $V425 - $Y425, Z419, Z419 - (SUM($I425:Y425) - $N425 - $S425 - $V425 - $Y425))</f>
        <v>0</v>
      </c>
      <c r="AA421" s="54">
        <f xml:space="preserve"> IF(AA419 &gt; SUM($I425:Z425) - $N425 - $S425 - $V425 - $Y425, AA419, AA419 - (SUM($I425:Z425) - $N425 - $S425 - $V425 - $Y425))</f>
        <v>0</v>
      </c>
      <c r="AB421" s="58">
        <f xml:space="preserve"> Z421</f>
        <v>0</v>
      </c>
    </row>
    <row r="422" spans="2:28" ht="15" hidden="1" outlineLevel="5" x14ac:dyDescent="0.25">
      <c r="B422" s="61" t="s">
        <v>141</v>
      </c>
      <c r="E422" s="8" t="s">
        <v>19</v>
      </c>
      <c r="J422" s="54">
        <f xml:space="preserve"> IF(J419 &gt; SUM($I425:J425), J419, J419 - SUM($I425:J425))</f>
        <v>0</v>
      </c>
      <c r="K422" s="54">
        <f xml:space="preserve"> IF(K419 &gt; SUM($I425:K425), K419, K419 - SUM($I425:K425))</f>
        <v>0</v>
      </c>
      <c r="L422" s="54">
        <f xml:space="preserve"> IF(L419 &gt; SUM($I425:L425), L419, L419 - SUM($I425:L425))</f>
        <v>0</v>
      </c>
      <c r="M422" s="54">
        <f xml:space="preserve"> IF(M419 &gt; SUM($I425:M425), M419, M419 - SUM($I425:M425))</f>
        <v>0</v>
      </c>
      <c r="N422" s="58">
        <f xml:space="preserve"> M422</f>
        <v>0</v>
      </c>
      <c r="O422" s="54">
        <f xml:space="preserve"> IF(O419 &gt; SUM($I425:O425) - $N425, O419, O419 - (SUM($I425:O425) - $N425))</f>
        <v>0</v>
      </c>
      <c r="P422" s="54">
        <f xml:space="preserve"> IF(P419 &gt; SUM($I425:P425) - $N425, P419, P419 - (SUM($I425:P425) - $N425))</f>
        <v>0</v>
      </c>
      <c r="Q422" s="54">
        <f xml:space="preserve"> IF(Q419 &gt; SUM($I425:Q425) - $N425, Q419, Q419 - (SUM($I425:Q425) - $N425))</f>
        <v>0</v>
      </c>
      <c r="R422" s="54">
        <f xml:space="preserve"> IF(R419 &gt; SUM($I425:R425) - $N425, R419, R419 - (SUM($I425:R425) - $N425))</f>
        <v>0</v>
      </c>
      <c r="S422" s="58">
        <f xml:space="preserve"> R422</f>
        <v>0</v>
      </c>
      <c r="T422" s="54">
        <f xml:space="preserve"> IF(T419 &gt; SUM($I425:T425) - $N425 - $S425, T419, T419 - (SUM($I425:T425) - $N425 - $S425))</f>
        <v>0</v>
      </c>
      <c r="U422" s="54">
        <f xml:space="preserve"> IF(U419 &gt; SUM($I425:U425) - $N425 - $S425, U419, U419 - (SUM($I425:U425) - $N425 - $S425))</f>
        <v>0</v>
      </c>
      <c r="V422" s="58">
        <f xml:space="preserve"> U422</f>
        <v>0</v>
      </c>
      <c r="W422" s="54">
        <f xml:space="preserve"> IF(W419 &gt; SUM($I425:W425) - $N425 - $S425 - $V425, W419, W419 - (SUM($I425:W425) - $N425 - $S425 - $V425))</f>
        <v>0</v>
      </c>
      <c r="X422" s="54">
        <f xml:space="preserve"> IF(X419 &gt; SUM($I425:X425) - $N425 - $S425 - $V425, X419, X419 - (SUM($I425:X425) - $N425 - $S425 - $V425))</f>
        <v>0</v>
      </c>
      <c r="Y422" s="58">
        <f xml:space="preserve"> X422</f>
        <v>0</v>
      </c>
      <c r="Z422" s="54">
        <f xml:space="preserve"> IF(Z419 &gt; SUM($I425:Z425) - $N425 - $S425 - $V425 - $Y425, Z419, Z419 - (SUM($I425:Z425) - $N425 - $S425 - $V425 - $Y425))</f>
        <v>0</v>
      </c>
      <c r="AA422" s="54">
        <f xml:space="preserve"> IF(AA419 &gt; SUM($I425:AA425) - $N425 - $S425 - $V425 - $Y425, AA419, AA419 - (SUM($I425:AA425) - $N425 - $S425 - $V425 - $Y425))</f>
        <v>0</v>
      </c>
      <c r="AB422" s="58">
        <f xml:space="preserve"> AA422</f>
        <v>0</v>
      </c>
    </row>
    <row r="423" spans="2:28" hidden="1" outlineLevel="5" x14ac:dyDescent="0.2">
      <c r="B423" s="61"/>
      <c r="J423" s="90"/>
      <c r="K423" s="90"/>
      <c r="L423" s="90"/>
      <c r="M423" s="90"/>
      <c r="N423" s="90"/>
      <c r="O423" s="90"/>
      <c r="P423" s="90"/>
      <c r="Q423" s="90"/>
      <c r="R423" s="90"/>
      <c r="S423" s="90"/>
      <c r="T423" s="90"/>
      <c r="U423" s="90"/>
      <c r="V423" s="90"/>
      <c r="W423" s="90"/>
      <c r="X423" s="90"/>
      <c r="Y423" s="90"/>
      <c r="Z423" s="90"/>
      <c r="AA423" s="90"/>
      <c r="AB423" s="90"/>
    </row>
    <row r="424" spans="2:28" ht="15" hidden="1" outlineLevel="5" x14ac:dyDescent="0.25">
      <c r="B424" s="61" t="s">
        <v>142</v>
      </c>
      <c r="E424" s="8" t="s">
        <v>19</v>
      </c>
      <c r="J424" s="54">
        <f xml:space="preserve"> IF(I426 &gt;= J419, 0, I426)</f>
        <v>0</v>
      </c>
      <c r="K424" s="54">
        <f xml:space="preserve"> IF(J426 &gt;= K419, 0, J426)</f>
        <v>0</v>
      </c>
      <c r="L424" s="54">
        <f xml:space="preserve"> IF(K426 &gt;= L419, 0, K426)</f>
        <v>0</v>
      </c>
      <c r="M424" s="54">
        <f xml:space="preserve"> IF(L426 &gt;= M419, 0, L426)</f>
        <v>0</v>
      </c>
      <c r="N424" s="58">
        <f xml:space="preserve"> J424</f>
        <v>0</v>
      </c>
      <c r="O424" s="54">
        <f xml:space="preserve"> IF(N426 &gt;= O419, 0, N426)</f>
        <v>0</v>
      </c>
      <c r="P424" s="54">
        <f xml:space="preserve"> IF(O426 &gt;= P419, 0, O426)</f>
        <v>0</v>
      </c>
      <c r="Q424" s="54">
        <f xml:space="preserve"> IF(P426 &gt;= Q419, 0, P426)</f>
        <v>0</v>
      </c>
      <c r="R424" s="54">
        <f xml:space="preserve"> IF(Q426 &gt;= R419, 0, Q426)</f>
        <v>0</v>
      </c>
      <c r="S424" s="58">
        <f xml:space="preserve"> O424</f>
        <v>0</v>
      </c>
      <c r="T424" s="54">
        <f xml:space="preserve"> IF(S426 &gt;= T419, 0, S426)</f>
        <v>0</v>
      </c>
      <c r="U424" s="54">
        <f xml:space="preserve"> IF(T426 &gt;= U419, 0, T426)</f>
        <v>0</v>
      </c>
      <c r="V424" s="58">
        <f xml:space="preserve"> T424</f>
        <v>0</v>
      </c>
      <c r="W424" s="54">
        <f xml:space="preserve"> IF(V426 &gt;= W419, 0, V426)</f>
        <v>0</v>
      </c>
      <c r="X424" s="54">
        <f xml:space="preserve"> IF(W426 &gt;= X419, 0, W426)</f>
        <v>0</v>
      </c>
      <c r="Y424" s="58">
        <f xml:space="preserve"> W424</f>
        <v>0</v>
      </c>
      <c r="Z424" s="54">
        <f xml:space="preserve"> IF(Y426 &gt;= Z419, 0, Y426)</f>
        <v>0</v>
      </c>
      <c r="AA424" s="54">
        <f xml:space="preserve"> IF(Z426 &gt;= AA419, 0, Z426)</f>
        <v>0</v>
      </c>
      <c r="AB424" s="58">
        <f xml:space="preserve"> Z424</f>
        <v>0</v>
      </c>
    </row>
    <row r="425" spans="2:28" ht="15" hidden="1" outlineLevel="5" x14ac:dyDescent="0.25">
      <c r="B425" s="61" t="s">
        <v>143</v>
      </c>
      <c r="E425" s="8" t="s">
        <v>19</v>
      </c>
      <c r="J425" s="54">
        <f>IFERROR(IF(SUM($I425:I425) + J419 * 1 / $G413 * J$7 &gt;= $G412, J419 - SUM($I425:I425),  J419 * 1 / $G413 * J$7), 0)</f>
        <v>0</v>
      </c>
      <c r="K425" s="54">
        <f>IFERROR(IF(SUM($I425:J425) + K419 * 1 / $G413 * K$7 &gt;= $G412, K419 - SUM($I425:J425),  K419 * 1 / $G413 * K$7), 0)</f>
        <v>0</v>
      </c>
      <c r="L425" s="54">
        <f>IFERROR(IF(SUM($I425:K425) + L419 * 1 / $G413 * L$7 &gt;= $G412, L419 - SUM($I425:K425),  L419 * 1 / $G413 * L$7), 0)</f>
        <v>0</v>
      </c>
      <c r="M425" s="54">
        <f>IFERROR(IF(SUM($I425:L425) + M419 * 1 / $G413 * M$7 &gt;= $G412, M419 - SUM($I425:L425),  M419 * 1 / $G413 * M$7), 0)</f>
        <v>0</v>
      </c>
      <c r="N425" s="58">
        <f xml:space="preserve"> SUM(J425:M425)</f>
        <v>0</v>
      </c>
      <c r="O425" s="54">
        <f>IFERROR(IF(SUM($I425:N425) - $N425 + O419 * 1 / $G413 * O$7 &gt;= $G412, O419 - (SUM($I425:N425) - $N425),  O419 * 1 / $G413 * O$7), 0)</f>
        <v>0</v>
      </c>
      <c r="P425" s="54">
        <f>IFERROR(IF(SUM($I425:O425) - $N425 + P419 * 1 / $G413 * P$7 &gt;= $G412, P419 - (SUM($I425:O425) - $N425),  P419 * 1 / $G413 * P$7), 0)</f>
        <v>0</v>
      </c>
      <c r="Q425" s="54">
        <f>IFERROR(IF(SUM($I425:P425) - $N425 + Q419 * 1 / $G413 * Q$7 &gt;= $G412, Q419 - (SUM($I425:P425) - $N425),  Q419 * 1 / $G413 * Q$7), 0)</f>
        <v>0</v>
      </c>
      <c r="R425" s="54">
        <f>IFERROR(IF(SUM($I425:Q425) - $N425 + R419 * 1 / $G413 * R$7 &gt;= $G412, R419 - (SUM($I425:Q425) - $N425),  R419 * 1 / $G413 * R$7), 0)</f>
        <v>0</v>
      </c>
      <c r="S425" s="58">
        <f xml:space="preserve"> SUM(O425:R425)</f>
        <v>0</v>
      </c>
      <c r="T425" s="54">
        <f>IFERROR(IF(SUM($I425:S425) - $N425 - $S425 + T419 * 1 / $G413 * T$7 &gt;= $G412, T419 - (SUM($I425:S425) - $N425 - $S425),  T419 * 1 / $G413 * T$7), 0)</f>
        <v>0</v>
      </c>
      <c r="U425" s="54">
        <f>IFERROR(IF(SUM($I425:T425) - $N425 - $S425 + U419 * 1 / $G413 * U$7 &gt;= $G412, U419 - (SUM($I425:T425) - $N425 - $S425),  U419 * 1 / $G413 * U$7), 0)</f>
        <v>0</v>
      </c>
      <c r="V425" s="58">
        <f xml:space="preserve"> SUM(T425:U425)</f>
        <v>0</v>
      </c>
      <c r="W425" s="54">
        <f>IFERROR(IF(SUM($I425:V425) - $N425 - $S425 - $V425 + W419 * 1 / $G413 * W$7 &gt;= $G412, W419 - (SUM($I425:V425) - $N425 - $S425 - $V425),  W419 * 1 / $G413 * W$7), 0)</f>
        <v>0</v>
      </c>
      <c r="X425" s="54">
        <f>IFERROR(IF(SUM($I425:W425) - $N425 - $S425 - $V425 + X419 * 1 / $G413 * X$7 &gt;= $G412, X419 - (SUM($I425:W425) - $N425 - $S425 - $V425),  X419 * 1 / $G413 * X$7), 0)</f>
        <v>0</v>
      </c>
      <c r="Y425" s="58">
        <f xml:space="preserve"> SUM(W425:X425)</f>
        <v>0</v>
      </c>
      <c r="Z425" s="54">
        <f>IFERROR(IF(SUM($I425:Y425) - $N425 - $S425 - $V425 - $Y425 + Z419 * 1 / $G413 * Z$7 &gt;= $G412, Z419 - (SUM($I425:Y425) - $N425 - $S425 - $V425 - $Y425),  Z419 * 1 / $G413 * Z$7), 0)</f>
        <v>0</v>
      </c>
      <c r="AA425" s="54">
        <f>IFERROR(IF(SUM($I425:Z425) - $N425 - $S425 - $V425 - $Y425 + AA419 * 1 / $G413 * AA$7 &gt;= $G412, AA419 - (SUM($I425:Z425) - $N425 - $S425 - $V425 - $Y425),  AA419 * 1 / $G413 * AA$7), 0)</f>
        <v>0</v>
      </c>
      <c r="AB425" s="58">
        <f xml:space="preserve"> SUM(Z425:AA425)</f>
        <v>0</v>
      </c>
    </row>
    <row r="426" spans="2:28" ht="15" hidden="1" outlineLevel="5" x14ac:dyDescent="0.25">
      <c r="B426" s="61" t="s">
        <v>144</v>
      </c>
      <c r="E426" s="8" t="s">
        <v>19</v>
      </c>
      <c r="J426" s="54">
        <f xml:space="preserve"> J424 + J425</f>
        <v>0</v>
      </c>
      <c r="K426" s="54">
        <f xml:space="preserve"> K424 + K425</f>
        <v>0</v>
      </c>
      <c r="L426" s="54">
        <f xml:space="preserve"> L424 + L425</f>
        <v>0</v>
      </c>
      <c r="M426" s="54">
        <f xml:space="preserve"> M424 + M425</f>
        <v>0</v>
      </c>
      <c r="N426" s="58">
        <f xml:space="preserve"> M426</f>
        <v>0</v>
      </c>
      <c r="O426" s="54">
        <f xml:space="preserve"> O424 + O425</f>
        <v>0</v>
      </c>
      <c r="P426" s="54">
        <f xml:space="preserve"> P424 + P425</f>
        <v>0</v>
      </c>
      <c r="Q426" s="54">
        <f xml:space="preserve"> Q424 + Q425</f>
        <v>0</v>
      </c>
      <c r="R426" s="54">
        <f xml:space="preserve"> R424 + R425</f>
        <v>0</v>
      </c>
      <c r="S426" s="58">
        <f xml:space="preserve"> R426</f>
        <v>0</v>
      </c>
      <c r="T426" s="54">
        <f xml:space="preserve"> T424 + T425</f>
        <v>0</v>
      </c>
      <c r="U426" s="54">
        <f xml:space="preserve"> U424 + U425</f>
        <v>0</v>
      </c>
      <c r="V426" s="58">
        <f xml:space="preserve"> U426</f>
        <v>0</v>
      </c>
      <c r="W426" s="54">
        <f xml:space="preserve"> W424 + W425</f>
        <v>0</v>
      </c>
      <c r="X426" s="54">
        <f xml:space="preserve"> X424 + X425</f>
        <v>0</v>
      </c>
      <c r="Y426" s="54">
        <f xml:space="preserve"> X426</f>
        <v>0</v>
      </c>
      <c r="Z426" s="54">
        <f xml:space="preserve"> Z424 + Z425</f>
        <v>0</v>
      </c>
      <c r="AA426" s="54">
        <f xml:space="preserve"> AA424 + AA425</f>
        <v>0</v>
      </c>
      <c r="AB426" s="54">
        <f xml:space="preserve"> AA426</f>
        <v>0</v>
      </c>
    </row>
    <row r="427" spans="2:28" hidden="1" outlineLevel="5" x14ac:dyDescent="0.2">
      <c r="B427" s="61"/>
      <c r="J427" s="90"/>
      <c r="K427" s="90"/>
      <c r="L427" s="90"/>
      <c r="M427" s="90"/>
      <c r="N427" s="90"/>
      <c r="O427" s="90"/>
      <c r="P427" s="90"/>
      <c r="Q427" s="90"/>
      <c r="R427" s="90"/>
      <c r="S427" s="90"/>
      <c r="T427" s="90"/>
      <c r="U427" s="90"/>
      <c r="V427" s="90"/>
      <c r="W427" s="90"/>
      <c r="X427" s="90"/>
      <c r="Y427" s="90"/>
      <c r="Z427" s="90"/>
      <c r="AA427" s="90"/>
      <c r="AB427" s="90"/>
    </row>
    <row r="428" spans="2:28" ht="15" hidden="1" outlineLevel="5" x14ac:dyDescent="0.25">
      <c r="B428" s="61" t="s">
        <v>145</v>
      </c>
      <c r="E428" s="8" t="s">
        <v>19</v>
      </c>
      <c r="J428" s="54">
        <f xml:space="preserve"> J421 - J424</f>
        <v>0</v>
      </c>
      <c r="K428" s="54">
        <f xml:space="preserve"> K421 - K424</f>
        <v>0</v>
      </c>
      <c r="L428" s="54">
        <f xml:space="preserve"> L421 - L424</f>
        <v>0</v>
      </c>
      <c r="M428" s="54">
        <f xml:space="preserve"> M421 - M424</f>
        <v>0</v>
      </c>
      <c r="N428" s="58">
        <f xml:space="preserve"> J428</f>
        <v>0</v>
      </c>
      <c r="O428" s="54">
        <f xml:space="preserve"> O421 - O424</f>
        <v>0</v>
      </c>
      <c r="P428" s="54">
        <f xml:space="preserve"> P421 - P424</f>
        <v>0</v>
      </c>
      <c r="Q428" s="54">
        <f xml:space="preserve"> Q421 - Q424</f>
        <v>0</v>
      </c>
      <c r="R428" s="54">
        <f xml:space="preserve"> R421 - R424</f>
        <v>0</v>
      </c>
      <c r="S428" s="58">
        <f xml:space="preserve"> O428</f>
        <v>0</v>
      </c>
      <c r="T428" s="54">
        <f xml:space="preserve"> T421 - T424</f>
        <v>0</v>
      </c>
      <c r="U428" s="54">
        <f xml:space="preserve"> U421 - U424</f>
        <v>0</v>
      </c>
      <c r="V428" s="58">
        <f xml:space="preserve"> T428</f>
        <v>0</v>
      </c>
      <c r="W428" s="54">
        <f xml:space="preserve"> W421 - W424</f>
        <v>0</v>
      </c>
      <c r="X428" s="54">
        <f xml:space="preserve"> X421 - X424</f>
        <v>0</v>
      </c>
      <c r="Y428" s="58">
        <f xml:space="preserve"> W428</f>
        <v>0</v>
      </c>
      <c r="Z428" s="54">
        <f xml:space="preserve"> Z421 - Z424</f>
        <v>0</v>
      </c>
      <c r="AA428" s="54">
        <f xml:space="preserve"> AA421 - AA424</f>
        <v>0</v>
      </c>
      <c r="AB428" s="58">
        <f xml:space="preserve"> Z428</f>
        <v>0</v>
      </c>
    </row>
    <row r="429" spans="2:28" ht="15" hidden="1" outlineLevel="5" x14ac:dyDescent="0.25">
      <c r="B429" s="61" t="s">
        <v>146</v>
      </c>
      <c r="E429" s="8" t="s">
        <v>19</v>
      </c>
      <c r="J429" s="54">
        <f xml:space="preserve"> J422 - J426</f>
        <v>0</v>
      </c>
      <c r="K429" s="54">
        <f xml:space="preserve"> K422 - K426</f>
        <v>0</v>
      </c>
      <c r="L429" s="54">
        <f xml:space="preserve"> L422 - L426</f>
        <v>0</v>
      </c>
      <c r="M429" s="54">
        <f xml:space="preserve"> M422 - M426</f>
        <v>0</v>
      </c>
      <c r="N429" s="58">
        <f>M429</f>
        <v>0</v>
      </c>
      <c r="O429" s="54">
        <f xml:space="preserve"> O422 - O426</f>
        <v>0</v>
      </c>
      <c r="P429" s="54">
        <f xml:space="preserve"> P422 - P426</f>
        <v>0</v>
      </c>
      <c r="Q429" s="54">
        <f xml:space="preserve"> Q422 - Q426</f>
        <v>0</v>
      </c>
      <c r="R429" s="54">
        <f xml:space="preserve"> R422 - R426</f>
        <v>0</v>
      </c>
      <c r="S429" s="58">
        <f>R429</f>
        <v>0</v>
      </c>
      <c r="T429" s="54">
        <f xml:space="preserve"> T422 - T426</f>
        <v>0</v>
      </c>
      <c r="U429" s="54">
        <f xml:space="preserve"> U422 - U426</f>
        <v>0</v>
      </c>
      <c r="V429" s="58">
        <f xml:space="preserve"> U429</f>
        <v>0</v>
      </c>
      <c r="W429" s="54">
        <f xml:space="preserve"> W422 - W426</f>
        <v>0</v>
      </c>
      <c r="X429" s="54">
        <f xml:space="preserve"> X422 - X426</f>
        <v>0</v>
      </c>
      <c r="Y429" s="58">
        <f xml:space="preserve"> X429</f>
        <v>0</v>
      </c>
      <c r="Z429" s="54">
        <f xml:space="preserve"> Z422 - Z426</f>
        <v>0</v>
      </c>
      <c r="AA429" s="54">
        <f xml:space="preserve"> AA422 - AA426</f>
        <v>0</v>
      </c>
      <c r="AB429" s="58">
        <f xml:space="preserve"> AA429</f>
        <v>0</v>
      </c>
    </row>
    <row r="430" spans="2:28" hidden="1" outlineLevel="4" x14ac:dyDescent="0.2">
      <c r="B430" s="41"/>
      <c r="J430" s="90"/>
      <c r="K430" s="90"/>
      <c r="L430" s="90"/>
      <c r="M430" s="90"/>
      <c r="N430" s="90"/>
      <c r="O430" s="90"/>
      <c r="P430" s="90"/>
      <c r="Q430" s="90"/>
      <c r="R430" s="90"/>
      <c r="S430" s="90"/>
      <c r="T430" s="90"/>
      <c r="U430" s="90"/>
      <c r="V430" s="90"/>
      <c r="W430" s="90"/>
      <c r="X430" s="90"/>
      <c r="Y430" s="90"/>
      <c r="Z430" s="90"/>
      <c r="AA430" s="90"/>
      <c r="AB430" s="90"/>
    </row>
    <row r="431" spans="2:28" ht="15" hidden="1" outlineLevel="4" x14ac:dyDescent="0.25">
      <c r="B431" s="91" t="str">
        <f xml:space="preserve"> B197</f>
        <v>Основное средство 2</v>
      </c>
    </row>
    <row r="432" spans="2:28" hidden="1" outlineLevel="5" x14ac:dyDescent="0.2">
      <c r="B432" s="75" t="s">
        <v>96</v>
      </c>
      <c r="E432" s="8" t="s">
        <v>19</v>
      </c>
      <c r="G432" s="54">
        <f xml:space="preserve"> G198</f>
        <v>0</v>
      </c>
    </row>
    <row r="433" spans="2:28" hidden="1" outlineLevel="5" x14ac:dyDescent="0.2">
      <c r="B433" s="75" t="s">
        <v>97</v>
      </c>
      <c r="E433" s="8" t="s">
        <v>99</v>
      </c>
      <c r="G433" s="54">
        <f xml:space="preserve"> G199</f>
        <v>0</v>
      </c>
    </row>
    <row r="434" spans="2:28" hidden="1" outlineLevel="5" x14ac:dyDescent="0.2">
      <c r="B434" s="77" t="s">
        <v>98</v>
      </c>
      <c r="E434" s="52" t="s">
        <v>9</v>
      </c>
      <c r="F434" s="70"/>
      <c r="J434" s="55">
        <f t="shared" ref="J434:AB434" si="92" xml:space="preserve">  J200</f>
        <v>0</v>
      </c>
      <c r="K434" s="55">
        <f t="shared" si="92"/>
        <v>0</v>
      </c>
      <c r="L434" s="55">
        <f t="shared" si="92"/>
        <v>0</v>
      </c>
      <c r="M434" s="55">
        <f t="shared" si="92"/>
        <v>0</v>
      </c>
      <c r="N434" s="55">
        <f t="shared" si="92"/>
        <v>0</v>
      </c>
      <c r="O434" s="55">
        <f t="shared" si="92"/>
        <v>0</v>
      </c>
      <c r="P434" s="55">
        <f t="shared" si="92"/>
        <v>0</v>
      </c>
      <c r="Q434" s="55">
        <f t="shared" si="92"/>
        <v>0</v>
      </c>
      <c r="R434" s="55">
        <f t="shared" si="92"/>
        <v>0</v>
      </c>
      <c r="S434" s="55">
        <f t="shared" si="92"/>
        <v>0</v>
      </c>
      <c r="T434" s="55">
        <f t="shared" si="92"/>
        <v>0</v>
      </c>
      <c r="U434" s="55">
        <f t="shared" si="92"/>
        <v>0</v>
      </c>
      <c r="V434" s="55">
        <f t="shared" si="92"/>
        <v>0</v>
      </c>
      <c r="W434" s="55">
        <f t="shared" si="92"/>
        <v>0</v>
      </c>
      <c r="X434" s="55">
        <f t="shared" si="92"/>
        <v>0</v>
      </c>
      <c r="Y434" s="55">
        <f t="shared" si="92"/>
        <v>0</v>
      </c>
      <c r="Z434" s="55">
        <f t="shared" si="92"/>
        <v>0</v>
      </c>
      <c r="AA434" s="55">
        <f t="shared" si="92"/>
        <v>0</v>
      </c>
      <c r="AB434" s="55">
        <f t="shared" si="92"/>
        <v>0</v>
      </c>
    </row>
    <row r="435" spans="2:28" hidden="1" outlineLevel="5" x14ac:dyDescent="0.2">
      <c r="B435" s="41"/>
      <c r="J435" s="90"/>
      <c r="K435" s="90"/>
      <c r="L435" s="90"/>
      <c r="M435" s="90"/>
      <c r="N435" s="90"/>
      <c r="O435" s="90"/>
      <c r="P435" s="90"/>
      <c r="Q435" s="90"/>
      <c r="R435" s="90"/>
      <c r="S435" s="90"/>
      <c r="T435" s="90"/>
      <c r="U435" s="90"/>
      <c r="V435" s="90"/>
      <c r="W435" s="90"/>
      <c r="X435" s="90"/>
      <c r="Y435" s="90"/>
      <c r="Z435" s="90"/>
      <c r="AA435" s="90"/>
      <c r="AB435" s="90"/>
    </row>
    <row r="436" spans="2:28" ht="15" hidden="1" outlineLevel="5" x14ac:dyDescent="0.25">
      <c r="B436" s="61" t="s">
        <v>294</v>
      </c>
      <c r="E436" s="8" t="s">
        <v>19</v>
      </c>
      <c r="J436" s="54">
        <f xml:space="preserve"> $G432 * J434</f>
        <v>0</v>
      </c>
      <c r="K436" s="54">
        <f xml:space="preserve"> $G432 * K434</f>
        <v>0</v>
      </c>
      <c r="L436" s="54">
        <f xml:space="preserve"> $G432 * L434</f>
        <v>0</v>
      </c>
      <c r="M436" s="54">
        <f xml:space="preserve"> $G432 * M434</f>
        <v>0</v>
      </c>
      <c r="N436" s="58">
        <f xml:space="preserve"> SUM(J436:M436)</f>
        <v>0</v>
      </c>
      <c r="O436" s="54">
        <f xml:space="preserve"> $G432 * O434</f>
        <v>0</v>
      </c>
      <c r="P436" s="54">
        <f xml:space="preserve"> $G432 * P434</f>
        <v>0</v>
      </c>
      <c r="Q436" s="54">
        <f xml:space="preserve"> $G432 * Q434</f>
        <v>0</v>
      </c>
      <c r="R436" s="54">
        <f xml:space="preserve"> $G432 * R434</f>
        <v>0</v>
      </c>
      <c r="S436" s="58">
        <f xml:space="preserve"> SUM(O436:R436)</f>
        <v>0</v>
      </c>
      <c r="T436" s="54">
        <f xml:space="preserve"> $G432 * T434</f>
        <v>0</v>
      </c>
      <c r="U436" s="54">
        <f xml:space="preserve"> $G432 * U434</f>
        <v>0</v>
      </c>
      <c r="V436" s="58">
        <f xml:space="preserve"> SUM(T436:U436)</f>
        <v>0</v>
      </c>
      <c r="W436" s="54">
        <f xml:space="preserve"> $G432 * W434</f>
        <v>0</v>
      </c>
      <c r="X436" s="54">
        <f xml:space="preserve"> $G432 * X434</f>
        <v>0</v>
      </c>
      <c r="Y436" s="58">
        <f xml:space="preserve"> SUM(W436:X436)</f>
        <v>0</v>
      </c>
      <c r="Z436" s="54">
        <f xml:space="preserve"> $G432 * Z434</f>
        <v>0</v>
      </c>
      <c r="AA436" s="54">
        <f xml:space="preserve"> $G432 * AA434</f>
        <v>0</v>
      </c>
      <c r="AB436" s="58">
        <f xml:space="preserve"> SUM(Z436:AA436)</f>
        <v>0</v>
      </c>
    </row>
    <row r="437" spans="2:28" ht="15" hidden="1" outlineLevel="5" x14ac:dyDescent="0.25">
      <c r="B437" s="61" t="s">
        <v>293</v>
      </c>
      <c r="E437" s="8" t="s">
        <v>19</v>
      </c>
      <c r="J437" s="54">
        <f xml:space="preserve"> I437 + J436</f>
        <v>0</v>
      </c>
      <c r="K437" s="54">
        <f xml:space="preserve"> J437 + K436</f>
        <v>0</v>
      </c>
      <c r="L437" s="54">
        <f xml:space="preserve"> K437 + L436</f>
        <v>0</v>
      </c>
      <c r="M437" s="54">
        <f xml:space="preserve"> L437 + M436</f>
        <v>0</v>
      </c>
      <c r="N437" s="58">
        <f xml:space="preserve"> M437</f>
        <v>0</v>
      </c>
      <c r="O437" s="54">
        <f xml:space="preserve"> N437 + O436</f>
        <v>0</v>
      </c>
      <c r="P437" s="54">
        <f xml:space="preserve"> O437 + P436</f>
        <v>0</v>
      </c>
      <c r="Q437" s="54">
        <f xml:space="preserve"> P437 + Q436</f>
        <v>0</v>
      </c>
      <c r="R437" s="54">
        <f xml:space="preserve"> Q437 + R436</f>
        <v>0</v>
      </c>
      <c r="S437" s="58">
        <f xml:space="preserve"> R437</f>
        <v>0</v>
      </c>
      <c r="T437" s="54">
        <f xml:space="preserve"> S437 + T436</f>
        <v>0</v>
      </c>
      <c r="U437" s="54">
        <f xml:space="preserve"> T437 + U436</f>
        <v>0</v>
      </c>
      <c r="V437" s="58">
        <f xml:space="preserve"> U437</f>
        <v>0</v>
      </c>
      <c r="W437" s="54">
        <f xml:space="preserve"> V437 + W436</f>
        <v>0</v>
      </c>
      <c r="X437" s="54">
        <f xml:space="preserve"> W437 + X436</f>
        <v>0</v>
      </c>
      <c r="Y437" s="58">
        <f xml:space="preserve"> X437</f>
        <v>0</v>
      </c>
      <c r="Z437" s="54">
        <f xml:space="preserve"> Y437 + Z436</f>
        <v>0</v>
      </c>
      <c r="AA437" s="54">
        <f xml:space="preserve"> Z437 + AA436</f>
        <v>0</v>
      </c>
      <c r="AB437" s="58">
        <f xml:space="preserve"> AA437</f>
        <v>0</v>
      </c>
    </row>
    <row r="438" spans="2:28" ht="15" hidden="1" outlineLevel="5" x14ac:dyDescent="0.25">
      <c r="B438" s="61" t="s">
        <v>139</v>
      </c>
      <c r="E438" s="8" t="s">
        <v>19</v>
      </c>
      <c r="J438" s="54">
        <f xml:space="preserve"> IF(J437 &lt; $G432, J437, 0)</f>
        <v>0</v>
      </c>
      <c r="K438" s="54">
        <f xml:space="preserve"> IF(K437 &lt; $G432, K437, 0)</f>
        <v>0</v>
      </c>
      <c r="L438" s="54">
        <f xml:space="preserve"> IF(L437 &lt; $G432, L437, 0)</f>
        <v>0</v>
      </c>
      <c r="M438" s="54">
        <f xml:space="preserve"> IF(M437 &lt; $G432, M437, 0)</f>
        <v>0</v>
      </c>
      <c r="N438" s="58">
        <f xml:space="preserve"> M438</f>
        <v>0</v>
      </c>
      <c r="O438" s="54">
        <f xml:space="preserve"> IF(O437 &lt; $G432, O437, 0)</f>
        <v>0</v>
      </c>
      <c r="P438" s="54">
        <f xml:space="preserve"> IF(P437 &lt; $G432, P437, 0)</f>
        <v>0</v>
      </c>
      <c r="Q438" s="54">
        <f xml:space="preserve"> IF(Q437 &lt; $G432, Q437, 0)</f>
        <v>0</v>
      </c>
      <c r="R438" s="54">
        <f xml:space="preserve"> IF(R437 &lt; $G432, R437, 0)</f>
        <v>0</v>
      </c>
      <c r="S438" s="58">
        <f xml:space="preserve"> R438</f>
        <v>0</v>
      </c>
      <c r="T438" s="54">
        <f xml:space="preserve"> IF(T437 &lt; $G432, T437, 0)</f>
        <v>0</v>
      </c>
      <c r="U438" s="54">
        <f xml:space="preserve"> IF(U437 &lt; $G432, U437, 0)</f>
        <v>0</v>
      </c>
      <c r="V438" s="58">
        <f xml:space="preserve"> U438</f>
        <v>0</v>
      </c>
      <c r="W438" s="54">
        <f xml:space="preserve"> IF(W437 &lt; $G432, W437, 0)</f>
        <v>0</v>
      </c>
      <c r="X438" s="54">
        <f xml:space="preserve"> IF(X437 &lt; $G432, X437, 0)</f>
        <v>0</v>
      </c>
      <c r="Y438" s="58">
        <f xml:space="preserve"> X438</f>
        <v>0</v>
      </c>
      <c r="Z438" s="54">
        <f xml:space="preserve"> IF(Z437 &lt; $G432, Z437, 0)</f>
        <v>0</v>
      </c>
      <c r="AA438" s="54">
        <f xml:space="preserve"> IF(AA437 &lt; $G432, AA437, 0)</f>
        <v>0</v>
      </c>
      <c r="AB438" s="58">
        <f xml:space="preserve"> AA438</f>
        <v>0</v>
      </c>
    </row>
    <row r="439" spans="2:28" ht="15" hidden="1" outlineLevel="5" x14ac:dyDescent="0.25">
      <c r="B439" s="61" t="s">
        <v>153</v>
      </c>
      <c r="E439" s="8" t="s">
        <v>19</v>
      </c>
      <c r="J439" s="54">
        <f xml:space="preserve"> IF(J437 = $G432, J437, 0)</f>
        <v>0</v>
      </c>
      <c r="K439" s="54">
        <f xml:space="preserve"> IF(K437 = $G432, K437, 0)</f>
        <v>0</v>
      </c>
      <c r="L439" s="54">
        <f xml:space="preserve"> IF(L437 = $G432, L437, 0)</f>
        <v>0</v>
      </c>
      <c r="M439" s="54">
        <f xml:space="preserve"> IF(M437 = $G432, M437, 0)</f>
        <v>0</v>
      </c>
      <c r="N439" s="58">
        <f xml:space="preserve"> M439</f>
        <v>0</v>
      </c>
      <c r="O439" s="54">
        <f xml:space="preserve"> IF(O437 = $G432, O437, 0)</f>
        <v>0</v>
      </c>
      <c r="P439" s="54">
        <f xml:space="preserve"> IF(P437 = $G432, P437, 0)</f>
        <v>0</v>
      </c>
      <c r="Q439" s="54">
        <f xml:space="preserve"> IF(Q437 = $G432, Q437, 0)</f>
        <v>0</v>
      </c>
      <c r="R439" s="54">
        <f xml:space="preserve"> IF(R437 = $G432, R437, 0)</f>
        <v>0</v>
      </c>
      <c r="S439" s="58">
        <f xml:space="preserve"> R439</f>
        <v>0</v>
      </c>
      <c r="T439" s="54">
        <f xml:space="preserve"> IF(T437 = $G432, T437, 0)</f>
        <v>0</v>
      </c>
      <c r="U439" s="54">
        <f xml:space="preserve"> IF(U437 = $G432, U437, 0)</f>
        <v>0</v>
      </c>
      <c r="V439" s="58">
        <f xml:space="preserve"> U439</f>
        <v>0</v>
      </c>
      <c r="W439" s="54">
        <f xml:space="preserve"> IF(W437 = $G432, W437, 0)</f>
        <v>0</v>
      </c>
      <c r="X439" s="54">
        <f xml:space="preserve"> IF(X437 = $G432, X437, 0)</f>
        <v>0</v>
      </c>
      <c r="Y439" s="58">
        <f xml:space="preserve"> X439</f>
        <v>0</v>
      </c>
      <c r="Z439" s="54">
        <f xml:space="preserve"> IF(Z437 = $G432, Z437, 0)</f>
        <v>0</v>
      </c>
      <c r="AA439" s="54">
        <f xml:space="preserve"> IF(AA437 = $G432, AA437, 0)</f>
        <v>0</v>
      </c>
      <c r="AB439" s="58">
        <f xml:space="preserve"> AA439</f>
        <v>0</v>
      </c>
    </row>
    <row r="440" spans="2:28" hidden="1" outlineLevel="5" x14ac:dyDescent="0.2">
      <c r="B440" s="61"/>
      <c r="J440" s="90"/>
      <c r="K440" s="90"/>
      <c r="L440" s="90"/>
      <c r="M440" s="90"/>
      <c r="N440" s="90"/>
      <c r="O440" s="90"/>
      <c r="P440" s="90"/>
      <c r="Q440" s="90"/>
      <c r="R440" s="90"/>
      <c r="S440" s="90"/>
      <c r="T440" s="90"/>
      <c r="U440" s="90"/>
      <c r="V440" s="90"/>
      <c r="W440" s="90"/>
      <c r="X440" s="90"/>
      <c r="Y440" s="90"/>
      <c r="Z440" s="90"/>
      <c r="AA440" s="90"/>
      <c r="AB440" s="90"/>
    </row>
    <row r="441" spans="2:28" ht="15" hidden="1" outlineLevel="5" x14ac:dyDescent="0.25">
      <c r="B441" s="61" t="s">
        <v>140</v>
      </c>
      <c r="E441" s="8" t="s">
        <v>19</v>
      </c>
      <c r="J441" s="54">
        <f xml:space="preserve"> IF(J439 &gt; SUM($I445:I445), J439, J439 - SUM($I445:I445))</f>
        <v>0</v>
      </c>
      <c r="K441" s="54">
        <f xml:space="preserve"> IF(K439 &gt; SUM($I445:J445), K439, K439 - SUM($I445:J445))</f>
        <v>0</v>
      </c>
      <c r="L441" s="54">
        <f xml:space="preserve"> IF(L439 &gt; SUM($I445:K445), L439, L439 - SUM($I445:K445))</f>
        <v>0</v>
      </c>
      <c r="M441" s="54">
        <f xml:space="preserve"> IF(M439 &gt; SUM($I445:L445), M439, M439 - SUM($I445:L445))</f>
        <v>0</v>
      </c>
      <c r="N441" s="58">
        <f xml:space="preserve"> J441</f>
        <v>0</v>
      </c>
      <c r="O441" s="54">
        <f xml:space="preserve"> IF(O439 &gt; SUM($I445:N445) - $N445, O439, O439 - (SUM($I445:N445) - $N445))</f>
        <v>0</v>
      </c>
      <c r="P441" s="54">
        <f xml:space="preserve"> IF(P439 &gt; SUM($I445:O445) - $N445, P439, P439 - (SUM($I445:O445) - $N445))</f>
        <v>0</v>
      </c>
      <c r="Q441" s="54">
        <f xml:space="preserve"> IF(Q439 &gt; SUM($I445:P445) - $N445, Q439, Q439 - (SUM($I445:P445) - $N445))</f>
        <v>0</v>
      </c>
      <c r="R441" s="54">
        <f xml:space="preserve"> IF(R439 &gt; SUM($I445:Q445) - $N445, R439, R439 - (SUM($I445:Q445) - $N445))</f>
        <v>0</v>
      </c>
      <c r="S441" s="58">
        <f xml:space="preserve"> O441</f>
        <v>0</v>
      </c>
      <c r="T441" s="54">
        <f xml:space="preserve"> IF(T439 &gt; SUM($I445:S445) - $N445 - $S445, T439, T439 - (SUM($I445:S445) - $N445 - $S445))</f>
        <v>0</v>
      </c>
      <c r="U441" s="54">
        <f xml:space="preserve"> IF(U439 &gt; SUM($I445:T445) - $N445 - $S445, U439, U439 - (SUM($I445:T445) - $N445 - $S445))</f>
        <v>0</v>
      </c>
      <c r="V441" s="58">
        <f xml:space="preserve"> T441</f>
        <v>0</v>
      </c>
      <c r="W441" s="54">
        <f xml:space="preserve"> IF(W439 &gt; SUM($I445:V445) - $N445 - $S445 - $V445, W439, W439 - (SUM($I445:V445) - $N445 - $S445 - $V445))</f>
        <v>0</v>
      </c>
      <c r="X441" s="54">
        <f xml:space="preserve"> IF(X439 &gt; SUM($I445:W445) - $N445 - $S445 - $V445, X439, X439 - (SUM($I445:W445) - $N445 - $S445 - $V445))</f>
        <v>0</v>
      </c>
      <c r="Y441" s="58">
        <f xml:space="preserve"> W441</f>
        <v>0</v>
      </c>
      <c r="Z441" s="54">
        <f xml:space="preserve"> IF(Z439 &gt; SUM($I445:Y445) - $N445 - $S445 - $V445 - $Y445, Z439, Z439 - (SUM($I445:Y445) - $N445 - $S445 - $V445 - $Y445))</f>
        <v>0</v>
      </c>
      <c r="AA441" s="54">
        <f xml:space="preserve"> IF(AA439 &gt; SUM($I445:Z445) - $N445 - $S445 - $V445 - $Y445, AA439, AA439 - (SUM($I445:Z445) - $N445 - $S445 - $V445 - $Y445))</f>
        <v>0</v>
      </c>
      <c r="AB441" s="58">
        <f xml:space="preserve"> Z441</f>
        <v>0</v>
      </c>
    </row>
    <row r="442" spans="2:28" ht="15" hidden="1" outlineLevel="5" x14ac:dyDescent="0.25">
      <c r="B442" s="61" t="s">
        <v>141</v>
      </c>
      <c r="E442" s="8" t="s">
        <v>19</v>
      </c>
      <c r="J442" s="54">
        <f xml:space="preserve"> IF(J439 &gt; SUM($I445:J445), J439, J439 - SUM($I445:J445))</f>
        <v>0</v>
      </c>
      <c r="K442" s="54">
        <f xml:space="preserve"> IF(K439 &gt; SUM($I445:K445), K439, K439 - SUM($I445:K445))</f>
        <v>0</v>
      </c>
      <c r="L442" s="54">
        <f xml:space="preserve"> IF(L439 &gt; SUM($I445:L445), L439, L439 - SUM($I445:L445))</f>
        <v>0</v>
      </c>
      <c r="M442" s="54">
        <f xml:space="preserve"> IF(M439 &gt; SUM($I445:M445), M439, M439 - SUM($I445:M445))</f>
        <v>0</v>
      </c>
      <c r="N442" s="58">
        <f xml:space="preserve"> M442</f>
        <v>0</v>
      </c>
      <c r="O442" s="54">
        <f xml:space="preserve"> IF(O439 &gt; SUM($I445:O445) - $N445, O439, O439 - (SUM($I445:O445) - $N445))</f>
        <v>0</v>
      </c>
      <c r="P442" s="54">
        <f xml:space="preserve"> IF(P439 &gt; SUM($I445:P445) - $N445, P439, P439 - (SUM($I445:P445) - $N445))</f>
        <v>0</v>
      </c>
      <c r="Q442" s="54">
        <f xml:space="preserve"> IF(Q439 &gt; SUM($I445:Q445) - $N445, Q439, Q439 - (SUM($I445:Q445) - $N445))</f>
        <v>0</v>
      </c>
      <c r="R442" s="54">
        <f xml:space="preserve"> IF(R439 &gt; SUM($I445:R445) - $N445, R439, R439 - (SUM($I445:R445) - $N445))</f>
        <v>0</v>
      </c>
      <c r="S442" s="58">
        <f xml:space="preserve"> R442</f>
        <v>0</v>
      </c>
      <c r="T442" s="54">
        <f xml:space="preserve"> IF(T439 &gt; SUM($I445:T445) - $N445 - $S445, T439, T439 - (SUM($I445:T445) - $N445 - $S445))</f>
        <v>0</v>
      </c>
      <c r="U442" s="54">
        <f xml:space="preserve"> IF(U439 &gt; SUM($I445:U445) - $N445 - $S445, U439, U439 - (SUM($I445:U445) - $N445 - $S445))</f>
        <v>0</v>
      </c>
      <c r="V442" s="58">
        <f xml:space="preserve"> U442</f>
        <v>0</v>
      </c>
      <c r="W442" s="54">
        <f xml:space="preserve"> IF(W439 &gt; SUM($I445:W445) - $N445 - $S445 - $V445, W439, W439 - (SUM($I445:W445) - $N445 - $S445 - $V445))</f>
        <v>0</v>
      </c>
      <c r="X442" s="54">
        <f xml:space="preserve"> IF(X439 &gt; SUM($I445:X445) - $N445 - $S445 - $V445, X439, X439 - (SUM($I445:X445) - $N445 - $S445 - $V445))</f>
        <v>0</v>
      </c>
      <c r="Y442" s="58">
        <f xml:space="preserve"> X442</f>
        <v>0</v>
      </c>
      <c r="Z442" s="54">
        <f xml:space="preserve"> IF(Z439 &gt; SUM($I445:Z445) - $N445 - $S445 - $V445 - $Y445, Z439, Z439 - (SUM($I445:Z445) - $N445 - $S445 - $V445 - $Y445))</f>
        <v>0</v>
      </c>
      <c r="AA442" s="54">
        <f xml:space="preserve"> IF(AA439 &gt; SUM($I445:AA445) - $N445 - $S445 - $V445 - $Y445, AA439, AA439 - (SUM($I445:AA445) - $N445 - $S445 - $V445 - $Y445))</f>
        <v>0</v>
      </c>
      <c r="AB442" s="58">
        <f xml:space="preserve"> AA442</f>
        <v>0</v>
      </c>
    </row>
    <row r="443" spans="2:28" hidden="1" outlineLevel="5" x14ac:dyDescent="0.2">
      <c r="B443" s="61"/>
      <c r="J443" s="90"/>
      <c r="K443" s="90"/>
      <c r="L443" s="90"/>
      <c r="M443" s="90"/>
      <c r="N443" s="90"/>
      <c r="O443" s="90"/>
      <c r="P443" s="90"/>
      <c r="Q443" s="90"/>
      <c r="R443" s="90"/>
      <c r="S443" s="90"/>
      <c r="T443" s="90"/>
      <c r="U443" s="90"/>
      <c r="V443" s="90"/>
      <c r="W443" s="90"/>
      <c r="X443" s="90"/>
      <c r="Y443" s="90"/>
      <c r="Z443" s="90"/>
      <c r="AA443" s="90"/>
      <c r="AB443" s="90"/>
    </row>
    <row r="444" spans="2:28" ht="15" hidden="1" outlineLevel="5" x14ac:dyDescent="0.25">
      <c r="B444" s="61" t="s">
        <v>142</v>
      </c>
      <c r="E444" s="8" t="s">
        <v>19</v>
      </c>
      <c r="J444" s="54">
        <f xml:space="preserve"> IF(I446 &gt;= J439, 0, I446)</f>
        <v>0</v>
      </c>
      <c r="K444" s="54">
        <f xml:space="preserve"> IF(J446 &gt;= K439, 0, J446)</f>
        <v>0</v>
      </c>
      <c r="L444" s="54">
        <f xml:space="preserve"> IF(K446 &gt;= L439, 0, K446)</f>
        <v>0</v>
      </c>
      <c r="M444" s="54">
        <f xml:space="preserve"> IF(L446 &gt;= M439, 0, L446)</f>
        <v>0</v>
      </c>
      <c r="N444" s="58">
        <f xml:space="preserve"> J444</f>
        <v>0</v>
      </c>
      <c r="O444" s="54">
        <f xml:space="preserve"> IF(N446 &gt;= O439, 0, N446)</f>
        <v>0</v>
      </c>
      <c r="P444" s="54">
        <f xml:space="preserve"> IF(O446 &gt;= P439, 0, O446)</f>
        <v>0</v>
      </c>
      <c r="Q444" s="54">
        <f xml:space="preserve"> IF(P446 &gt;= Q439, 0, P446)</f>
        <v>0</v>
      </c>
      <c r="R444" s="54">
        <f xml:space="preserve"> IF(Q446 &gt;= R439, 0, Q446)</f>
        <v>0</v>
      </c>
      <c r="S444" s="58">
        <f xml:space="preserve"> O444</f>
        <v>0</v>
      </c>
      <c r="T444" s="54">
        <f xml:space="preserve"> IF(S446 &gt;= T439, 0, S446)</f>
        <v>0</v>
      </c>
      <c r="U444" s="54">
        <f xml:space="preserve"> IF(T446 &gt;= U439, 0, T446)</f>
        <v>0</v>
      </c>
      <c r="V444" s="58">
        <f xml:space="preserve"> T444</f>
        <v>0</v>
      </c>
      <c r="W444" s="54">
        <f xml:space="preserve"> IF(V446 &gt;= W439, 0, V446)</f>
        <v>0</v>
      </c>
      <c r="X444" s="54">
        <f xml:space="preserve"> IF(W446 &gt;= X439, 0, W446)</f>
        <v>0</v>
      </c>
      <c r="Y444" s="58">
        <f xml:space="preserve"> W444</f>
        <v>0</v>
      </c>
      <c r="Z444" s="54">
        <f xml:space="preserve"> IF(Y446 &gt;= Z439, 0, Y446)</f>
        <v>0</v>
      </c>
      <c r="AA444" s="54">
        <f xml:space="preserve"> IF(Z446 &gt;= AA439, 0, Z446)</f>
        <v>0</v>
      </c>
      <c r="AB444" s="58">
        <f xml:space="preserve"> Z444</f>
        <v>0</v>
      </c>
    </row>
    <row r="445" spans="2:28" ht="15" hidden="1" outlineLevel="5" x14ac:dyDescent="0.25">
      <c r="B445" s="61" t="s">
        <v>143</v>
      </c>
      <c r="E445" s="8" t="s">
        <v>19</v>
      </c>
      <c r="J445" s="54">
        <f>IFERROR(IF(SUM($I445:I445) + J439 * 1 / $G433 * J$7 &gt;= $G432, J439 - SUM($I445:I445),  J439 * 1 / $G433 * J$7), 0)</f>
        <v>0</v>
      </c>
      <c r="K445" s="54">
        <f>IFERROR(IF(SUM($I445:J445) + K439 * 1 / $G433 * K$7 &gt;= $G432, K439 - SUM($I445:J445),  K439 * 1 / $G433 * K$7), 0)</f>
        <v>0</v>
      </c>
      <c r="L445" s="54">
        <f>IFERROR(IF(SUM($I445:K445) + L439 * 1 / $G433 * L$7 &gt;= $G432, L439 - SUM($I445:K445),  L439 * 1 / $G433 * L$7), 0)</f>
        <v>0</v>
      </c>
      <c r="M445" s="54">
        <f>IFERROR(IF(SUM($I445:L445) + M439 * 1 / $G433 * M$7 &gt;= $G432, M439 - SUM($I445:L445),  M439 * 1 / $G433 * M$7), 0)</f>
        <v>0</v>
      </c>
      <c r="N445" s="58">
        <f xml:space="preserve"> SUM(J445:M445)</f>
        <v>0</v>
      </c>
      <c r="O445" s="54">
        <f>IFERROR(IF(SUM($I445:N445) - $N445 + O439 * 1 / $G433 * O$7 &gt;= $G432, O439 - (SUM($I445:N445) - $N445),  O439 * 1 / $G433 * O$7), 0)</f>
        <v>0</v>
      </c>
      <c r="P445" s="54">
        <f>IFERROR(IF(SUM($I445:O445) - $N445 + P439 * 1 / $G433 * P$7 &gt;= $G432, P439 - (SUM($I445:O445) - $N445),  P439 * 1 / $G433 * P$7), 0)</f>
        <v>0</v>
      </c>
      <c r="Q445" s="54">
        <f>IFERROR(IF(SUM($I445:P445) - $N445 + Q439 * 1 / $G433 * Q$7 &gt;= $G432, Q439 - (SUM($I445:P445) - $N445),  Q439 * 1 / $G433 * Q$7), 0)</f>
        <v>0</v>
      </c>
      <c r="R445" s="54">
        <f>IFERROR(IF(SUM($I445:Q445) - $N445 + R439 * 1 / $G433 * R$7 &gt;= $G432, R439 - (SUM($I445:Q445) - $N445),  R439 * 1 / $G433 * R$7), 0)</f>
        <v>0</v>
      </c>
      <c r="S445" s="58">
        <f xml:space="preserve"> SUM(O445:R445)</f>
        <v>0</v>
      </c>
      <c r="T445" s="54">
        <f>IFERROR(IF(SUM($I445:S445) - $N445 - $S445 + T439 * 1 / $G433 * T$7 &gt;= $G432, T439 - (SUM($I445:S445) - $N445 - $S445),  T439 * 1 / $G433 * T$7), 0)</f>
        <v>0</v>
      </c>
      <c r="U445" s="54">
        <f>IFERROR(IF(SUM($I445:T445) - $N445 - $S445 + U439 * 1 / $G433 * U$7 &gt;= $G432, U439 - (SUM($I445:T445) - $N445 - $S445),  U439 * 1 / $G433 * U$7), 0)</f>
        <v>0</v>
      </c>
      <c r="V445" s="58">
        <f xml:space="preserve"> SUM(T445:U445)</f>
        <v>0</v>
      </c>
      <c r="W445" s="54">
        <f>IFERROR(IF(SUM($I445:V445) - $N445 - $S445 - $V445 + W439 * 1 / $G433 * W$7 &gt;= $G432, W439 - (SUM($I445:V445) - $N445 - $S445 - $V445),  W439 * 1 / $G433 * W$7), 0)</f>
        <v>0</v>
      </c>
      <c r="X445" s="54">
        <f>IFERROR(IF(SUM($I445:W445) - $N445 - $S445 - $V445 + X439 * 1 / $G433 * X$7 &gt;= $G432, X439 - (SUM($I445:W445) - $N445 - $S445 - $V445),  X439 * 1 / $G433 * X$7), 0)</f>
        <v>0</v>
      </c>
      <c r="Y445" s="58">
        <f xml:space="preserve"> SUM(W445:X445)</f>
        <v>0</v>
      </c>
      <c r="Z445" s="54">
        <f>IFERROR(IF(SUM($I445:Y445) - $N445 - $S445 - $V445 - $Y445 + Z439 * 1 / $G433 * Z$7 &gt;= $G432, Z439 - (SUM($I445:Y445) - $N445 - $S445 - $V445 - $Y445),  Z439 * 1 / $G433 * Z$7), 0)</f>
        <v>0</v>
      </c>
      <c r="AA445" s="54">
        <f>IFERROR(IF(SUM($I445:Z445) - $N445 - $S445 - $V445 - $Y445 + AA439 * 1 / $G433 * AA$7 &gt;= $G432, AA439 - (SUM($I445:Z445) - $N445 - $S445 - $V445 - $Y445),  AA439 * 1 / $G433 * AA$7), 0)</f>
        <v>0</v>
      </c>
      <c r="AB445" s="58">
        <f xml:space="preserve"> SUM(Z445:AA445)</f>
        <v>0</v>
      </c>
    </row>
    <row r="446" spans="2:28" ht="15" hidden="1" outlineLevel="5" x14ac:dyDescent="0.25">
      <c r="B446" s="61" t="s">
        <v>144</v>
      </c>
      <c r="E446" s="8" t="s">
        <v>19</v>
      </c>
      <c r="J446" s="54">
        <f xml:space="preserve"> J444 + J445</f>
        <v>0</v>
      </c>
      <c r="K446" s="54">
        <f xml:space="preserve"> K444 + K445</f>
        <v>0</v>
      </c>
      <c r="L446" s="54">
        <f xml:space="preserve"> L444 + L445</f>
        <v>0</v>
      </c>
      <c r="M446" s="54">
        <f xml:space="preserve"> M444 + M445</f>
        <v>0</v>
      </c>
      <c r="N446" s="58">
        <f xml:space="preserve"> M446</f>
        <v>0</v>
      </c>
      <c r="O446" s="54">
        <f xml:space="preserve"> O444 + O445</f>
        <v>0</v>
      </c>
      <c r="P446" s="54">
        <f xml:space="preserve"> P444 + P445</f>
        <v>0</v>
      </c>
      <c r="Q446" s="54">
        <f xml:space="preserve"> Q444 + Q445</f>
        <v>0</v>
      </c>
      <c r="R446" s="54">
        <f xml:space="preserve"> R444 + R445</f>
        <v>0</v>
      </c>
      <c r="S446" s="58">
        <f xml:space="preserve"> R446</f>
        <v>0</v>
      </c>
      <c r="T446" s="54">
        <f xml:space="preserve"> T444 + T445</f>
        <v>0</v>
      </c>
      <c r="U446" s="54">
        <f xml:space="preserve"> U444 + U445</f>
        <v>0</v>
      </c>
      <c r="V446" s="58">
        <f xml:space="preserve"> U446</f>
        <v>0</v>
      </c>
      <c r="W446" s="54">
        <f xml:space="preserve"> W444 + W445</f>
        <v>0</v>
      </c>
      <c r="X446" s="54">
        <f xml:space="preserve"> X444 + X445</f>
        <v>0</v>
      </c>
      <c r="Y446" s="54">
        <f xml:space="preserve"> X446</f>
        <v>0</v>
      </c>
      <c r="Z446" s="54">
        <f xml:space="preserve"> Z444 + Z445</f>
        <v>0</v>
      </c>
      <c r="AA446" s="54">
        <f xml:space="preserve"> AA444 + AA445</f>
        <v>0</v>
      </c>
      <c r="AB446" s="54">
        <f xml:space="preserve"> AA446</f>
        <v>0</v>
      </c>
    </row>
    <row r="447" spans="2:28" hidden="1" outlineLevel="5" x14ac:dyDescent="0.2">
      <c r="B447" s="61"/>
      <c r="J447" s="90"/>
      <c r="K447" s="90"/>
      <c r="L447" s="90"/>
      <c r="M447" s="90"/>
      <c r="N447" s="90"/>
      <c r="O447" s="90"/>
      <c r="P447" s="90"/>
      <c r="Q447" s="90"/>
      <c r="R447" s="90"/>
      <c r="S447" s="90"/>
      <c r="T447" s="90"/>
      <c r="U447" s="90"/>
      <c r="V447" s="90"/>
      <c r="W447" s="90"/>
      <c r="X447" s="90"/>
      <c r="Y447" s="90"/>
      <c r="Z447" s="90"/>
      <c r="AA447" s="90"/>
      <c r="AB447" s="90"/>
    </row>
    <row r="448" spans="2:28" ht="15" hidden="1" outlineLevel="5" x14ac:dyDescent="0.25">
      <c r="B448" s="61" t="s">
        <v>145</v>
      </c>
      <c r="E448" s="8" t="s">
        <v>19</v>
      </c>
      <c r="J448" s="54">
        <f xml:space="preserve"> J441 - J444</f>
        <v>0</v>
      </c>
      <c r="K448" s="54">
        <f xml:space="preserve"> K441 - K444</f>
        <v>0</v>
      </c>
      <c r="L448" s="54">
        <f xml:space="preserve"> L441 - L444</f>
        <v>0</v>
      </c>
      <c r="M448" s="54">
        <f xml:space="preserve"> M441 - M444</f>
        <v>0</v>
      </c>
      <c r="N448" s="58">
        <f xml:space="preserve"> J448</f>
        <v>0</v>
      </c>
      <c r="O448" s="54">
        <f xml:space="preserve"> O441 - O444</f>
        <v>0</v>
      </c>
      <c r="P448" s="54">
        <f xml:space="preserve"> P441 - P444</f>
        <v>0</v>
      </c>
      <c r="Q448" s="54">
        <f xml:space="preserve"> Q441 - Q444</f>
        <v>0</v>
      </c>
      <c r="R448" s="54">
        <f xml:space="preserve"> R441 - R444</f>
        <v>0</v>
      </c>
      <c r="S448" s="58">
        <f xml:space="preserve"> O448</f>
        <v>0</v>
      </c>
      <c r="T448" s="54">
        <f xml:space="preserve"> T441 - T444</f>
        <v>0</v>
      </c>
      <c r="U448" s="54">
        <f xml:space="preserve"> U441 - U444</f>
        <v>0</v>
      </c>
      <c r="V448" s="58">
        <f xml:space="preserve"> T448</f>
        <v>0</v>
      </c>
      <c r="W448" s="54">
        <f xml:space="preserve"> W441 - W444</f>
        <v>0</v>
      </c>
      <c r="X448" s="54">
        <f xml:space="preserve"> X441 - X444</f>
        <v>0</v>
      </c>
      <c r="Y448" s="58">
        <f xml:space="preserve"> W448</f>
        <v>0</v>
      </c>
      <c r="Z448" s="54">
        <f xml:space="preserve"> Z441 - Z444</f>
        <v>0</v>
      </c>
      <c r="AA448" s="54">
        <f xml:space="preserve"> AA441 - AA444</f>
        <v>0</v>
      </c>
      <c r="AB448" s="58">
        <f xml:space="preserve"> Z448</f>
        <v>0</v>
      </c>
    </row>
    <row r="449" spans="2:28" ht="15" hidden="1" outlineLevel="5" x14ac:dyDescent="0.25">
      <c r="B449" s="61" t="s">
        <v>146</v>
      </c>
      <c r="E449" s="8" t="s">
        <v>19</v>
      </c>
      <c r="J449" s="54">
        <f xml:space="preserve"> J442 - J446</f>
        <v>0</v>
      </c>
      <c r="K449" s="54">
        <f xml:space="preserve"> K442 - K446</f>
        <v>0</v>
      </c>
      <c r="L449" s="54">
        <f xml:space="preserve"> L442 - L446</f>
        <v>0</v>
      </c>
      <c r="M449" s="54">
        <f xml:space="preserve"> M442 - M446</f>
        <v>0</v>
      </c>
      <c r="N449" s="58">
        <f>M449</f>
        <v>0</v>
      </c>
      <c r="O449" s="54">
        <f xml:space="preserve"> O442 - O446</f>
        <v>0</v>
      </c>
      <c r="P449" s="54">
        <f xml:space="preserve"> P442 - P446</f>
        <v>0</v>
      </c>
      <c r="Q449" s="54">
        <f xml:space="preserve"> Q442 - Q446</f>
        <v>0</v>
      </c>
      <c r="R449" s="54">
        <f xml:space="preserve"> R442 - R446</f>
        <v>0</v>
      </c>
      <c r="S449" s="58">
        <f>R449</f>
        <v>0</v>
      </c>
      <c r="T449" s="54">
        <f xml:space="preserve"> T442 - T446</f>
        <v>0</v>
      </c>
      <c r="U449" s="54">
        <f xml:space="preserve"> U442 - U446</f>
        <v>0</v>
      </c>
      <c r="V449" s="58">
        <f xml:space="preserve"> U449</f>
        <v>0</v>
      </c>
      <c r="W449" s="54">
        <f xml:space="preserve"> W442 - W446</f>
        <v>0</v>
      </c>
      <c r="X449" s="54">
        <f xml:space="preserve"> X442 - X446</f>
        <v>0</v>
      </c>
      <c r="Y449" s="58">
        <f xml:space="preserve"> X449</f>
        <v>0</v>
      </c>
      <c r="Z449" s="54">
        <f xml:space="preserve"> Z442 - Z446</f>
        <v>0</v>
      </c>
      <c r="AA449" s="54">
        <f xml:space="preserve"> AA442 - AA446</f>
        <v>0</v>
      </c>
      <c r="AB449" s="58">
        <f xml:space="preserve"> AA449</f>
        <v>0</v>
      </c>
    </row>
    <row r="450" spans="2:28" ht="15" hidden="1" outlineLevel="4" x14ac:dyDescent="0.25">
      <c r="B450" s="61"/>
      <c r="J450" s="90"/>
      <c r="K450" s="90"/>
      <c r="L450" s="90"/>
      <c r="M450" s="90"/>
      <c r="N450" s="92"/>
      <c r="O450" s="90"/>
      <c r="P450" s="90"/>
      <c r="Q450" s="90"/>
      <c r="R450" s="90"/>
      <c r="S450" s="92"/>
      <c r="T450" s="90"/>
      <c r="U450" s="90"/>
      <c r="V450" s="92"/>
      <c r="W450" s="90"/>
      <c r="X450" s="90"/>
      <c r="Y450" s="92"/>
      <c r="Z450" s="90"/>
      <c r="AA450" s="90"/>
      <c r="AB450" s="92"/>
    </row>
    <row r="451" spans="2:28" ht="15" hidden="1" outlineLevel="4" x14ac:dyDescent="0.25">
      <c r="B451" s="91" t="str">
        <f xml:space="preserve"> B202</f>
        <v>Основное средство 3</v>
      </c>
    </row>
    <row r="452" spans="2:28" hidden="1" outlineLevel="5" x14ac:dyDescent="0.2">
      <c r="B452" s="75" t="s">
        <v>96</v>
      </c>
      <c r="E452" s="8" t="s">
        <v>19</v>
      </c>
      <c r="G452" s="54">
        <f xml:space="preserve"> G203</f>
        <v>0</v>
      </c>
    </row>
    <row r="453" spans="2:28" hidden="1" outlineLevel="5" x14ac:dyDescent="0.2">
      <c r="B453" s="75" t="s">
        <v>97</v>
      </c>
      <c r="E453" s="8" t="s">
        <v>99</v>
      </c>
      <c r="G453" s="54">
        <f xml:space="preserve"> G204</f>
        <v>0</v>
      </c>
    </row>
    <row r="454" spans="2:28" hidden="1" outlineLevel="5" x14ac:dyDescent="0.2">
      <c r="B454" s="77" t="s">
        <v>98</v>
      </c>
      <c r="E454" s="52" t="s">
        <v>9</v>
      </c>
      <c r="F454" s="70"/>
      <c r="J454" s="55">
        <f xml:space="preserve">  J205</f>
        <v>0</v>
      </c>
      <c r="K454" s="55">
        <f t="shared" ref="K454:AB454" si="93" xml:space="preserve">  K205</f>
        <v>0</v>
      </c>
      <c r="L454" s="55">
        <f t="shared" si="93"/>
        <v>0</v>
      </c>
      <c r="M454" s="55">
        <f t="shared" si="93"/>
        <v>0</v>
      </c>
      <c r="N454" s="55">
        <f t="shared" si="93"/>
        <v>0</v>
      </c>
      <c r="O454" s="55">
        <f t="shared" si="93"/>
        <v>0</v>
      </c>
      <c r="P454" s="55">
        <f t="shared" si="93"/>
        <v>0</v>
      </c>
      <c r="Q454" s="55">
        <f t="shared" si="93"/>
        <v>0</v>
      </c>
      <c r="R454" s="55">
        <f t="shared" si="93"/>
        <v>0</v>
      </c>
      <c r="S454" s="55">
        <f t="shared" si="93"/>
        <v>0</v>
      </c>
      <c r="T454" s="55">
        <f t="shared" si="93"/>
        <v>0</v>
      </c>
      <c r="U454" s="55">
        <f t="shared" si="93"/>
        <v>0</v>
      </c>
      <c r="V454" s="55">
        <f t="shared" si="93"/>
        <v>0</v>
      </c>
      <c r="W454" s="55">
        <f t="shared" si="93"/>
        <v>0</v>
      </c>
      <c r="X454" s="55">
        <f t="shared" si="93"/>
        <v>0</v>
      </c>
      <c r="Y454" s="55">
        <f t="shared" si="93"/>
        <v>0</v>
      </c>
      <c r="Z454" s="55">
        <f t="shared" si="93"/>
        <v>0</v>
      </c>
      <c r="AA454" s="55">
        <f t="shared" si="93"/>
        <v>0</v>
      </c>
      <c r="AB454" s="55">
        <f t="shared" si="93"/>
        <v>0</v>
      </c>
    </row>
    <row r="455" spans="2:28" hidden="1" outlineLevel="5" x14ac:dyDescent="0.2">
      <c r="B455" s="41"/>
      <c r="J455" s="90"/>
      <c r="K455" s="90"/>
      <c r="L455" s="90"/>
      <c r="M455" s="90"/>
      <c r="N455" s="90"/>
      <c r="O455" s="90"/>
      <c r="P455" s="90"/>
      <c r="Q455" s="90"/>
      <c r="R455" s="90"/>
      <c r="S455" s="90"/>
      <c r="T455" s="90"/>
      <c r="U455" s="90"/>
      <c r="V455" s="90"/>
      <c r="W455" s="90"/>
      <c r="X455" s="90"/>
      <c r="Y455" s="90"/>
      <c r="Z455" s="90"/>
      <c r="AA455" s="90"/>
      <c r="AB455" s="90"/>
    </row>
    <row r="456" spans="2:28" ht="15" hidden="1" outlineLevel="5" x14ac:dyDescent="0.25">
      <c r="B456" s="61" t="s">
        <v>294</v>
      </c>
      <c r="E456" s="8" t="s">
        <v>19</v>
      </c>
      <c r="J456" s="54">
        <f xml:space="preserve"> $G452 * J454</f>
        <v>0</v>
      </c>
      <c r="K456" s="54">
        <f xml:space="preserve"> $G452 * K454</f>
        <v>0</v>
      </c>
      <c r="L456" s="54">
        <f xml:space="preserve"> $G452 * L454</f>
        <v>0</v>
      </c>
      <c r="M456" s="54">
        <f xml:space="preserve"> $G452 * M454</f>
        <v>0</v>
      </c>
      <c r="N456" s="58">
        <f xml:space="preserve"> SUM(J456:M456)</f>
        <v>0</v>
      </c>
      <c r="O456" s="54">
        <f xml:space="preserve"> $G452 * O454</f>
        <v>0</v>
      </c>
      <c r="P456" s="54">
        <f xml:space="preserve"> $G452 * P454</f>
        <v>0</v>
      </c>
      <c r="Q456" s="54">
        <f xml:space="preserve"> $G452 * Q454</f>
        <v>0</v>
      </c>
      <c r="R456" s="54">
        <f xml:space="preserve"> $G452 * R454</f>
        <v>0</v>
      </c>
      <c r="S456" s="58">
        <f xml:space="preserve"> SUM(O456:R456)</f>
        <v>0</v>
      </c>
      <c r="T456" s="54">
        <f xml:space="preserve"> $G452 * T454</f>
        <v>0</v>
      </c>
      <c r="U456" s="54">
        <f xml:space="preserve"> $G452 * U454</f>
        <v>0</v>
      </c>
      <c r="V456" s="58">
        <f xml:space="preserve"> SUM(T456:U456)</f>
        <v>0</v>
      </c>
      <c r="W456" s="54">
        <f xml:space="preserve"> $G452 * W454</f>
        <v>0</v>
      </c>
      <c r="X456" s="54">
        <f xml:space="preserve"> $G452 * X454</f>
        <v>0</v>
      </c>
      <c r="Y456" s="58">
        <f xml:space="preserve"> SUM(W456:X456)</f>
        <v>0</v>
      </c>
      <c r="Z456" s="54">
        <f xml:space="preserve"> $G452 * Z454</f>
        <v>0</v>
      </c>
      <c r="AA456" s="54">
        <f xml:space="preserve"> $G452 * AA454</f>
        <v>0</v>
      </c>
      <c r="AB456" s="58">
        <f xml:space="preserve"> SUM(Z456:AA456)</f>
        <v>0</v>
      </c>
    </row>
    <row r="457" spans="2:28" ht="15" hidden="1" outlineLevel="5" x14ac:dyDescent="0.25">
      <c r="B457" s="61" t="s">
        <v>293</v>
      </c>
      <c r="E457" s="8" t="s">
        <v>19</v>
      </c>
      <c r="J457" s="54">
        <f xml:space="preserve"> I457 + J456</f>
        <v>0</v>
      </c>
      <c r="K457" s="54">
        <f xml:space="preserve"> J457 + K456</f>
        <v>0</v>
      </c>
      <c r="L457" s="54">
        <f xml:space="preserve"> K457 + L456</f>
        <v>0</v>
      </c>
      <c r="M457" s="54">
        <f xml:space="preserve"> L457 + M456</f>
        <v>0</v>
      </c>
      <c r="N457" s="58">
        <f xml:space="preserve"> M457</f>
        <v>0</v>
      </c>
      <c r="O457" s="54">
        <f xml:space="preserve"> N457 + O456</f>
        <v>0</v>
      </c>
      <c r="P457" s="54">
        <f xml:space="preserve"> O457 + P456</f>
        <v>0</v>
      </c>
      <c r="Q457" s="54">
        <f xml:space="preserve"> P457 + Q456</f>
        <v>0</v>
      </c>
      <c r="R457" s="54">
        <f xml:space="preserve"> Q457 + R456</f>
        <v>0</v>
      </c>
      <c r="S457" s="58">
        <f xml:space="preserve"> R457</f>
        <v>0</v>
      </c>
      <c r="T457" s="54">
        <f xml:space="preserve"> S457 + T456</f>
        <v>0</v>
      </c>
      <c r="U457" s="54">
        <f xml:space="preserve"> T457 + U456</f>
        <v>0</v>
      </c>
      <c r="V457" s="58">
        <f xml:space="preserve"> U457</f>
        <v>0</v>
      </c>
      <c r="W457" s="54">
        <f xml:space="preserve"> V457 + W456</f>
        <v>0</v>
      </c>
      <c r="X457" s="54">
        <f xml:space="preserve"> W457 + X456</f>
        <v>0</v>
      </c>
      <c r="Y457" s="58">
        <f xml:space="preserve"> X457</f>
        <v>0</v>
      </c>
      <c r="Z457" s="54">
        <f xml:space="preserve"> Y457 + Z456</f>
        <v>0</v>
      </c>
      <c r="AA457" s="54">
        <f xml:space="preserve"> Z457 + AA456</f>
        <v>0</v>
      </c>
      <c r="AB457" s="58">
        <f xml:space="preserve"> AA457</f>
        <v>0</v>
      </c>
    </row>
    <row r="458" spans="2:28" ht="15" hidden="1" outlineLevel="5" x14ac:dyDescent="0.25">
      <c r="B458" s="61" t="s">
        <v>139</v>
      </c>
      <c r="E458" s="8" t="s">
        <v>19</v>
      </c>
      <c r="J458" s="54">
        <f xml:space="preserve"> IF(J457 &lt; $G452, J457, 0)</f>
        <v>0</v>
      </c>
      <c r="K458" s="54">
        <f xml:space="preserve"> IF(K457 &lt; $G452, K457, 0)</f>
        <v>0</v>
      </c>
      <c r="L458" s="54">
        <f xml:space="preserve"> IF(L457 &lt; $G452, L457, 0)</f>
        <v>0</v>
      </c>
      <c r="M458" s="54">
        <f xml:space="preserve"> IF(M457 &lt; $G452, M457, 0)</f>
        <v>0</v>
      </c>
      <c r="N458" s="58">
        <f xml:space="preserve"> M458</f>
        <v>0</v>
      </c>
      <c r="O458" s="54">
        <f xml:space="preserve"> IF(O457 &lt; $G452, O457, 0)</f>
        <v>0</v>
      </c>
      <c r="P458" s="54">
        <f xml:space="preserve"> IF(P457 &lt; $G452, P457, 0)</f>
        <v>0</v>
      </c>
      <c r="Q458" s="54">
        <f xml:space="preserve"> IF(Q457 &lt; $G452, Q457, 0)</f>
        <v>0</v>
      </c>
      <c r="R458" s="54">
        <f xml:space="preserve"> IF(R457 &lt; $G452, R457, 0)</f>
        <v>0</v>
      </c>
      <c r="S458" s="58">
        <f xml:space="preserve"> R458</f>
        <v>0</v>
      </c>
      <c r="T458" s="54">
        <f xml:space="preserve"> IF(T457 &lt; $G452, T457, 0)</f>
        <v>0</v>
      </c>
      <c r="U458" s="54">
        <f xml:space="preserve"> IF(U457 &lt; $G452, U457, 0)</f>
        <v>0</v>
      </c>
      <c r="V458" s="58">
        <f xml:space="preserve"> U458</f>
        <v>0</v>
      </c>
      <c r="W458" s="54">
        <f xml:space="preserve"> IF(W457 &lt; $G452, W457, 0)</f>
        <v>0</v>
      </c>
      <c r="X458" s="54">
        <f xml:space="preserve"> IF(X457 &lt; $G452, X457, 0)</f>
        <v>0</v>
      </c>
      <c r="Y458" s="58">
        <f xml:space="preserve"> X458</f>
        <v>0</v>
      </c>
      <c r="Z458" s="54">
        <f xml:space="preserve"> IF(Z457 &lt; $G452, Z457, 0)</f>
        <v>0</v>
      </c>
      <c r="AA458" s="54">
        <f xml:space="preserve"> IF(AA457 &lt; $G452, AA457, 0)</f>
        <v>0</v>
      </c>
      <c r="AB458" s="58">
        <f xml:space="preserve"> AA458</f>
        <v>0</v>
      </c>
    </row>
    <row r="459" spans="2:28" ht="15" hidden="1" outlineLevel="5" x14ac:dyDescent="0.25">
      <c r="B459" s="61" t="s">
        <v>153</v>
      </c>
      <c r="E459" s="8" t="s">
        <v>19</v>
      </c>
      <c r="J459" s="54">
        <f xml:space="preserve"> IF(J457 = $G452, J457, 0)</f>
        <v>0</v>
      </c>
      <c r="K459" s="54">
        <f xml:space="preserve"> IF(K457 = $G452, K457, 0)</f>
        <v>0</v>
      </c>
      <c r="L459" s="54">
        <f xml:space="preserve"> IF(L457 = $G452, L457, 0)</f>
        <v>0</v>
      </c>
      <c r="M459" s="54">
        <f xml:space="preserve"> IF(M457 = $G452, M457, 0)</f>
        <v>0</v>
      </c>
      <c r="N459" s="58">
        <f xml:space="preserve"> M459</f>
        <v>0</v>
      </c>
      <c r="O459" s="54">
        <f xml:space="preserve"> IF(O457 = $G452, O457, 0)</f>
        <v>0</v>
      </c>
      <c r="P459" s="54">
        <f xml:space="preserve"> IF(P457 = $G452, P457, 0)</f>
        <v>0</v>
      </c>
      <c r="Q459" s="54">
        <f xml:space="preserve"> IF(Q457 = $G452, Q457, 0)</f>
        <v>0</v>
      </c>
      <c r="R459" s="54">
        <f xml:space="preserve"> IF(R457 = $G452, R457, 0)</f>
        <v>0</v>
      </c>
      <c r="S459" s="58">
        <f xml:space="preserve"> R459</f>
        <v>0</v>
      </c>
      <c r="T459" s="54">
        <f xml:space="preserve"> IF(T457 = $G452, T457, 0)</f>
        <v>0</v>
      </c>
      <c r="U459" s="54">
        <f xml:space="preserve"> IF(U457 = $G452, U457, 0)</f>
        <v>0</v>
      </c>
      <c r="V459" s="58">
        <f xml:space="preserve"> U459</f>
        <v>0</v>
      </c>
      <c r="W459" s="54">
        <f xml:space="preserve"> IF(W457 = $G452, W457, 0)</f>
        <v>0</v>
      </c>
      <c r="X459" s="54">
        <f xml:space="preserve"> IF(X457 = $G452, X457, 0)</f>
        <v>0</v>
      </c>
      <c r="Y459" s="58">
        <f xml:space="preserve"> X459</f>
        <v>0</v>
      </c>
      <c r="Z459" s="54">
        <f xml:space="preserve"> IF(Z457 = $G452, Z457, 0)</f>
        <v>0</v>
      </c>
      <c r="AA459" s="54">
        <f xml:space="preserve"> IF(AA457 = $G452, AA457, 0)</f>
        <v>0</v>
      </c>
      <c r="AB459" s="58">
        <f xml:space="preserve"> AA459</f>
        <v>0</v>
      </c>
    </row>
    <row r="460" spans="2:28" hidden="1" outlineLevel="5" x14ac:dyDescent="0.2">
      <c r="B460" s="61"/>
      <c r="J460" s="90"/>
      <c r="K460" s="90"/>
      <c r="L460" s="90"/>
      <c r="M460" s="90"/>
      <c r="N460" s="90"/>
      <c r="O460" s="90"/>
      <c r="P460" s="90"/>
      <c r="Q460" s="90"/>
      <c r="R460" s="90"/>
      <c r="S460" s="90"/>
      <c r="T460" s="90"/>
      <c r="U460" s="90"/>
      <c r="V460" s="90"/>
      <c r="W460" s="90"/>
      <c r="X460" s="90"/>
      <c r="Y460" s="90"/>
      <c r="Z460" s="90"/>
      <c r="AA460" s="90"/>
      <c r="AB460" s="90"/>
    </row>
    <row r="461" spans="2:28" ht="15" hidden="1" outlineLevel="5" x14ac:dyDescent="0.25">
      <c r="B461" s="61" t="s">
        <v>140</v>
      </c>
      <c r="E461" s="8" t="s">
        <v>19</v>
      </c>
      <c r="J461" s="54">
        <f xml:space="preserve"> IF(J459 &gt; SUM($I465:I465), J459, J459 - SUM($I465:I465))</f>
        <v>0</v>
      </c>
      <c r="K461" s="54">
        <f xml:space="preserve"> IF(K459 &gt; SUM($I465:J465), K459, K459 - SUM($I465:J465))</f>
        <v>0</v>
      </c>
      <c r="L461" s="54">
        <f xml:space="preserve"> IF(L459 &gt; SUM($I465:K465), L459, L459 - SUM($I465:K465))</f>
        <v>0</v>
      </c>
      <c r="M461" s="54">
        <f xml:space="preserve"> IF(M459 &gt; SUM($I465:L465), M459, M459 - SUM($I465:L465))</f>
        <v>0</v>
      </c>
      <c r="N461" s="58">
        <f xml:space="preserve"> J461</f>
        <v>0</v>
      </c>
      <c r="O461" s="54">
        <f xml:space="preserve"> IF(O459 &gt; SUM($I465:N465) - $N465, O459, O459 - (SUM($I465:N465) - $N465))</f>
        <v>0</v>
      </c>
      <c r="P461" s="54">
        <f xml:space="preserve"> IF(P459 &gt; SUM($I465:O465) - $N465, P459, P459 - (SUM($I465:O465) - $N465))</f>
        <v>0</v>
      </c>
      <c r="Q461" s="54">
        <f xml:space="preserve"> IF(Q459 &gt; SUM($I465:P465) - $N465, Q459, Q459 - (SUM($I465:P465) - $N465))</f>
        <v>0</v>
      </c>
      <c r="R461" s="54">
        <f xml:space="preserve"> IF(R459 &gt; SUM($I465:Q465) - $N465, R459, R459 - (SUM($I465:Q465) - $N465))</f>
        <v>0</v>
      </c>
      <c r="S461" s="58">
        <f xml:space="preserve"> O461</f>
        <v>0</v>
      </c>
      <c r="T461" s="54">
        <f xml:space="preserve"> IF(T459 &gt; SUM($I465:S465) - $N465 - $S465, T459, T459 - (SUM($I465:S465) - $N465 - $S465))</f>
        <v>0</v>
      </c>
      <c r="U461" s="54">
        <f xml:space="preserve"> IF(U459 &gt; SUM($I465:T465) - $N465 - $S465, U459, U459 - (SUM($I465:T465) - $N465 - $S465))</f>
        <v>0</v>
      </c>
      <c r="V461" s="58">
        <f xml:space="preserve"> T461</f>
        <v>0</v>
      </c>
      <c r="W461" s="54">
        <f xml:space="preserve"> IF(W459 &gt; SUM($I465:V465) - $N465 - $S465 - $V465, W459, W459 - (SUM($I465:V465) - $N465 - $S465 - $V465))</f>
        <v>0</v>
      </c>
      <c r="X461" s="54">
        <f xml:space="preserve"> IF(X459 &gt; SUM($I465:W465) - $N465 - $S465 - $V465, X459, X459 - (SUM($I465:W465) - $N465 - $S465 - $V465))</f>
        <v>0</v>
      </c>
      <c r="Y461" s="58">
        <f xml:space="preserve"> W461</f>
        <v>0</v>
      </c>
      <c r="Z461" s="54">
        <f xml:space="preserve"> IF(Z459 &gt; SUM($I465:Y465) - $N465 - $S465 - $V465 - $Y465, Z459, Z459 - (SUM($I465:Y465) - $N465 - $S465 - $V465 - $Y465))</f>
        <v>0</v>
      </c>
      <c r="AA461" s="54">
        <f xml:space="preserve"> IF(AA459 &gt; SUM($I465:Z465) - $N465 - $S465 - $V465 - $Y465, AA459, AA459 - (SUM($I465:Z465) - $N465 - $S465 - $V465 - $Y465))</f>
        <v>0</v>
      </c>
      <c r="AB461" s="58">
        <f xml:space="preserve"> Z461</f>
        <v>0</v>
      </c>
    </row>
    <row r="462" spans="2:28" ht="15" hidden="1" outlineLevel="5" x14ac:dyDescent="0.25">
      <c r="B462" s="61" t="s">
        <v>141</v>
      </c>
      <c r="E462" s="8" t="s">
        <v>19</v>
      </c>
      <c r="J462" s="54">
        <f xml:space="preserve"> IF(J459 &gt; SUM($I465:J465), J459, J459 - SUM($I465:J465))</f>
        <v>0</v>
      </c>
      <c r="K462" s="54">
        <f xml:space="preserve"> IF(K459 &gt; SUM($I465:K465), K459, K459 - SUM($I465:K465))</f>
        <v>0</v>
      </c>
      <c r="L462" s="54">
        <f xml:space="preserve"> IF(L459 &gt; SUM($I465:L465), L459, L459 - SUM($I465:L465))</f>
        <v>0</v>
      </c>
      <c r="M462" s="54">
        <f xml:space="preserve"> IF(M459 &gt; SUM($I465:M465), M459, M459 - SUM($I465:M465))</f>
        <v>0</v>
      </c>
      <c r="N462" s="58">
        <f xml:space="preserve"> M462</f>
        <v>0</v>
      </c>
      <c r="O462" s="54">
        <f xml:space="preserve"> IF(O459 &gt; SUM($I465:O465) - $N465, O459, O459 - (SUM($I465:O465) - $N465))</f>
        <v>0</v>
      </c>
      <c r="P462" s="54">
        <f xml:space="preserve"> IF(P459 &gt; SUM($I465:P465) - $N465, P459, P459 - (SUM($I465:P465) - $N465))</f>
        <v>0</v>
      </c>
      <c r="Q462" s="54">
        <f xml:space="preserve"> IF(Q459 &gt; SUM($I465:Q465) - $N465, Q459, Q459 - (SUM($I465:Q465) - $N465))</f>
        <v>0</v>
      </c>
      <c r="R462" s="54">
        <f xml:space="preserve"> IF(R459 &gt; SUM($I465:R465) - $N465, R459, R459 - (SUM($I465:R465) - $N465))</f>
        <v>0</v>
      </c>
      <c r="S462" s="58">
        <f xml:space="preserve"> R462</f>
        <v>0</v>
      </c>
      <c r="T462" s="54">
        <f xml:space="preserve"> IF(T459 &gt; SUM($I465:T465) - $N465 - $S465, T459, T459 - (SUM($I465:T465) - $N465 - $S465))</f>
        <v>0</v>
      </c>
      <c r="U462" s="54">
        <f xml:space="preserve"> IF(U459 &gt; SUM($I465:U465) - $N465 - $S465, U459, U459 - (SUM($I465:U465) - $N465 - $S465))</f>
        <v>0</v>
      </c>
      <c r="V462" s="58">
        <f xml:space="preserve"> U462</f>
        <v>0</v>
      </c>
      <c r="W462" s="54">
        <f xml:space="preserve"> IF(W459 &gt; SUM($I465:W465) - $N465 - $S465 - $V465, W459, W459 - (SUM($I465:W465) - $N465 - $S465 - $V465))</f>
        <v>0</v>
      </c>
      <c r="X462" s="54">
        <f xml:space="preserve"> IF(X459 &gt; SUM($I465:X465) - $N465 - $S465 - $V465, X459, X459 - (SUM($I465:X465) - $N465 - $S465 - $V465))</f>
        <v>0</v>
      </c>
      <c r="Y462" s="58">
        <f xml:space="preserve"> X462</f>
        <v>0</v>
      </c>
      <c r="Z462" s="54">
        <f xml:space="preserve"> IF(Z459 &gt; SUM($I465:Z465) - $N465 - $S465 - $V465 - $Y465, Z459, Z459 - (SUM($I465:Z465) - $N465 - $S465 - $V465 - $Y465))</f>
        <v>0</v>
      </c>
      <c r="AA462" s="54">
        <f xml:space="preserve"> IF(AA459 &gt; SUM($I465:AA465) - $N465 - $S465 - $V465 - $Y465, AA459, AA459 - (SUM($I465:AA465) - $N465 - $S465 - $V465 - $Y465))</f>
        <v>0</v>
      </c>
      <c r="AB462" s="58">
        <f xml:space="preserve"> AA462</f>
        <v>0</v>
      </c>
    </row>
    <row r="463" spans="2:28" hidden="1" outlineLevel="5" x14ac:dyDescent="0.2">
      <c r="B463" s="61"/>
      <c r="J463" s="90"/>
      <c r="K463" s="90"/>
      <c r="L463" s="90"/>
      <c r="M463" s="90"/>
      <c r="N463" s="90"/>
      <c r="O463" s="90"/>
      <c r="P463" s="90"/>
      <c r="Q463" s="90"/>
      <c r="R463" s="90"/>
      <c r="S463" s="90"/>
      <c r="T463" s="90"/>
      <c r="U463" s="90"/>
      <c r="V463" s="90"/>
      <c r="W463" s="90"/>
      <c r="X463" s="90"/>
      <c r="Y463" s="90"/>
      <c r="Z463" s="90"/>
      <c r="AA463" s="90"/>
      <c r="AB463" s="90"/>
    </row>
    <row r="464" spans="2:28" ht="15" hidden="1" outlineLevel="5" x14ac:dyDescent="0.25">
      <c r="B464" s="61" t="s">
        <v>142</v>
      </c>
      <c r="E464" s="8" t="s">
        <v>19</v>
      </c>
      <c r="J464" s="54">
        <f xml:space="preserve"> IF(I466 &gt;= J459, 0, I466)</f>
        <v>0</v>
      </c>
      <c r="K464" s="54">
        <f xml:space="preserve"> IF(J466 &gt;= K459, 0, J466)</f>
        <v>0</v>
      </c>
      <c r="L464" s="54">
        <f xml:space="preserve"> IF(K466 &gt;= L459, 0, K466)</f>
        <v>0</v>
      </c>
      <c r="M464" s="54">
        <f xml:space="preserve"> IF(L466 &gt;= M459, 0, L466)</f>
        <v>0</v>
      </c>
      <c r="N464" s="58">
        <f xml:space="preserve"> J464</f>
        <v>0</v>
      </c>
      <c r="O464" s="54">
        <f xml:space="preserve"> IF(N466 &gt;= O459, 0, N466)</f>
        <v>0</v>
      </c>
      <c r="P464" s="54">
        <f xml:space="preserve"> IF(O466 &gt;= P459, 0, O466)</f>
        <v>0</v>
      </c>
      <c r="Q464" s="54">
        <f xml:space="preserve"> IF(P466 &gt;= Q459, 0, P466)</f>
        <v>0</v>
      </c>
      <c r="R464" s="54">
        <f xml:space="preserve"> IF(Q466 &gt;= R459, 0, Q466)</f>
        <v>0</v>
      </c>
      <c r="S464" s="58">
        <f xml:space="preserve"> O464</f>
        <v>0</v>
      </c>
      <c r="T464" s="54">
        <f xml:space="preserve"> IF(S466 &gt;= T459, 0, S466)</f>
        <v>0</v>
      </c>
      <c r="U464" s="54">
        <f xml:space="preserve"> IF(T466 &gt;= U459, 0, T466)</f>
        <v>0</v>
      </c>
      <c r="V464" s="58">
        <f xml:space="preserve"> T464</f>
        <v>0</v>
      </c>
      <c r="W464" s="54">
        <f xml:space="preserve"> IF(V466 &gt;= W459, 0, V466)</f>
        <v>0</v>
      </c>
      <c r="X464" s="54">
        <f xml:space="preserve"> IF(W466 &gt;= X459, 0, W466)</f>
        <v>0</v>
      </c>
      <c r="Y464" s="58">
        <f xml:space="preserve"> W464</f>
        <v>0</v>
      </c>
      <c r="Z464" s="54">
        <f xml:space="preserve"> IF(Y466 &gt;= Z459, 0, Y466)</f>
        <v>0</v>
      </c>
      <c r="AA464" s="54">
        <f xml:space="preserve"> IF(Z466 &gt;= AA459, 0, Z466)</f>
        <v>0</v>
      </c>
      <c r="AB464" s="58">
        <f xml:space="preserve"> Z464</f>
        <v>0</v>
      </c>
    </row>
    <row r="465" spans="2:28" ht="15" hidden="1" outlineLevel="5" x14ac:dyDescent="0.25">
      <c r="B465" s="61" t="s">
        <v>143</v>
      </c>
      <c r="E465" s="8" t="s">
        <v>19</v>
      </c>
      <c r="J465" s="54">
        <f>IFERROR(IF(SUM($I465:I465) + J459 * 1 / $G453 * J$7 &gt;= $G452, J459 - SUM($I465:I465),  J459 * 1 / $G453 * J$7), 0)</f>
        <v>0</v>
      </c>
      <c r="K465" s="54">
        <f>IFERROR(IF(SUM($I465:J465) + K459 * 1 / $G453 * K$7 &gt;= $G452, K459 - SUM($I465:J465),  K459 * 1 / $G453 * K$7), 0)</f>
        <v>0</v>
      </c>
      <c r="L465" s="54">
        <f>IFERROR(IF(SUM($I465:K465) + L459 * 1 / $G453 * L$7 &gt;= $G452, L459 - SUM($I465:K465),  L459 * 1 / $G453 * L$7), 0)</f>
        <v>0</v>
      </c>
      <c r="M465" s="54">
        <f>IFERROR(IF(SUM($I465:L465) + M459 * 1 / $G453 * M$7 &gt;= $G452, M459 - SUM($I465:L465),  M459 * 1 / $G453 * M$7), 0)</f>
        <v>0</v>
      </c>
      <c r="N465" s="58">
        <f xml:space="preserve"> SUM(J465:M465)</f>
        <v>0</v>
      </c>
      <c r="O465" s="54">
        <f>IFERROR(IF(SUM($I465:N465) - $N465 + O459 * 1 / $G453 * O$7 &gt;= $G452, O459 - (SUM($I465:N465) - $N465),  O459 * 1 / $G453 * O$7), 0)</f>
        <v>0</v>
      </c>
      <c r="P465" s="54">
        <f>IFERROR(IF(SUM($I465:O465) - $N465 + P459 * 1 / $G453 * P$7 &gt;= $G452, P459 - (SUM($I465:O465) - $N465),  P459 * 1 / $G453 * P$7), 0)</f>
        <v>0</v>
      </c>
      <c r="Q465" s="54">
        <f>IFERROR(IF(SUM($I465:P465) - $N465 + Q459 * 1 / $G453 * Q$7 &gt;= $G452, Q459 - (SUM($I465:P465) - $N465),  Q459 * 1 / $G453 * Q$7), 0)</f>
        <v>0</v>
      </c>
      <c r="R465" s="54">
        <f>IFERROR(IF(SUM($I465:Q465) - $N465 + R459 * 1 / $G453 * R$7 &gt;= $G452, R459 - (SUM($I465:Q465) - $N465),  R459 * 1 / $G453 * R$7), 0)</f>
        <v>0</v>
      </c>
      <c r="S465" s="58">
        <f xml:space="preserve"> SUM(O465:R465)</f>
        <v>0</v>
      </c>
      <c r="T465" s="54">
        <f>IFERROR(IF(SUM($I465:S465) - $N465 - $S465 + T459 * 1 / $G453 * T$7 &gt;= $G452, T459 - (SUM($I465:S465) - $N465 - $S465),  T459 * 1 / $G453 * T$7), 0)</f>
        <v>0</v>
      </c>
      <c r="U465" s="54">
        <f>IFERROR(IF(SUM($I465:T465) - $N465 - $S465 + U459 * 1 / $G453 * U$7 &gt;= $G452, U459 - (SUM($I465:T465) - $N465 - $S465),  U459 * 1 / $G453 * U$7), 0)</f>
        <v>0</v>
      </c>
      <c r="V465" s="58">
        <f xml:space="preserve"> SUM(T465:U465)</f>
        <v>0</v>
      </c>
      <c r="W465" s="54">
        <f>IFERROR(IF(SUM($I465:V465) - $N465 - $S465 - $V465 + W459 * 1 / $G453 * W$7 &gt;= $G452, W459 - (SUM($I465:V465) - $N465 - $S465 - $V465),  W459 * 1 / $G453 * W$7), 0)</f>
        <v>0</v>
      </c>
      <c r="X465" s="54">
        <f>IFERROR(IF(SUM($I465:W465) - $N465 - $S465 - $V465 + X459 * 1 / $G453 * X$7 &gt;= $G452, X459 - (SUM($I465:W465) - $N465 - $S465 - $V465),  X459 * 1 / $G453 * X$7), 0)</f>
        <v>0</v>
      </c>
      <c r="Y465" s="58">
        <f xml:space="preserve"> SUM(W465:X465)</f>
        <v>0</v>
      </c>
      <c r="Z465" s="54">
        <f>IFERROR(IF(SUM($I465:Y465) - $N465 - $S465 - $V465 - $Y465 + Z459 * 1 / $G453 * Z$7 &gt;= $G452, Z459 - (SUM($I465:Y465) - $N465 - $S465 - $V465 - $Y465),  Z459 * 1 / $G453 * Z$7), 0)</f>
        <v>0</v>
      </c>
      <c r="AA465" s="54">
        <f>IFERROR(IF(SUM($I465:Z465) - $N465 - $S465 - $V465 - $Y465 + AA459 * 1 / $G453 * AA$7 &gt;= $G452, AA459 - (SUM($I465:Z465) - $N465 - $S465 - $V465 - $Y465),  AA459 * 1 / $G453 * AA$7), 0)</f>
        <v>0</v>
      </c>
      <c r="AB465" s="58">
        <f xml:space="preserve"> SUM(Z465:AA465)</f>
        <v>0</v>
      </c>
    </row>
    <row r="466" spans="2:28" ht="15" hidden="1" outlineLevel="5" x14ac:dyDescent="0.25">
      <c r="B466" s="61" t="s">
        <v>144</v>
      </c>
      <c r="E466" s="8" t="s">
        <v>19</v>
      </c>
      <c r="J466" s="54">
        <f xml:space="preserve"> J464 + J465</f>
        <v>0</v>
      </c>
      <c r="K466" s="54">
        <f xml:space="preserve"> K464 + K465</f>
        <v>0</v>
      </c>
      <c r="L466" s="54">
        <f xml:space="preserve"> L464 + L465</f>
        <v>0</v>
      </c>
      <c r="M466" s="54">
        <f xml:space="preserve"> M464 + M465</f>
        <v>0</v>
      </c>
      <c r="N466" s="58">
        <f xml:space="preserve"> M466</f>
        <v>0</v>
      </c>
      <c r="O466" s="54">
        <f xml:space="preserve"> O464 + O465</f>
        <v>0</v>
      </c>
      <c r="P466" s="54">
        <f xml:space="preserve"> P464 + P465</f>
        <v>0</v>
      </c>
      <c r="Q466" s="54">
        <f xml:space="preserve"> Q464 + Q465</f>
        <v>0</v>
      </c>
      <c r="R466" s="54">
        <f xml:space="preserve"> R464 + R465</f>
        <v>0</v>
      </c>
      <c r="S466" s="58">
        <f xml:space="preserve"> R466</f>
        <v>0</v>
      </c>
      <c r="T466" s="54">
        <f xml:space="preserve"> T464 + T465</f>
        <v>0</v>
      </c>
      <c r="U466" s="54">
        <f xml:space="preserve"> U464 + U465</f>
        <v>0</v>
      </c>
      <c r="V466" s="58">
        <f xml:space="preserve"> U466</f>
        <v>0</v>
      </c>
      <c r="W466" s="54">
        <f xml:space="preserve"> W464 + W465</f>
        <v>0</v>
      </c>
      <c r="X466" s="54">
        <f xml:space="preserve"> X464 + X465</f>
        <v>0</v>
      </c>
      <c r="Y466" s="54">
        <f xml:space="preserve"> X466</f>
        <v>0</v>
      </c>
      <c r="Z466" s="54">
        <f xml:space="preserve"> Z464 + Z465</f>
        <v>0</v>
      </c>
      <c r="AA466" s="54">
        <f xml:space="preserve"> AA464 + AA465</f>
        <v>0</v>
      </c>
      <c r="AB466" s="54">
        <f xml:space="preserve"> AA466</f>
        <v>0</v>
      </c>
    </row>
    <row r="467" spans="2:28" hidden="1" outlineLevel="5" x14ac:dyDescent="0.2">
      <c r="B467" s="61"/>
      <c r="J467" s="90"/>
      <c r="K467" s="90"/>
      <c r="L467" s="90"/>
      <c r="M467" s="90"/>
      <c r="N467" s="90"/>
      <c r="O467" s="90"/>
      <c r="P467" s="90"/>
      <c r="Q467" s="90"/>
      <c r="R467" s="90"/>
      <c r="S467" s="90"/>
      <c r="T467" s="90"/>
      <c r="U467" s="90"/>
      <c r="V467" s="90"/>
      <c r="W467" s="90"/>
      <c r="X467" s="90"/>
      <c r="Y467" s="90"/>
      <c r="Z467" s="90"/>
      <c r="AA467" s="90"/>
      <c r="AB467" s="90"/>
    </row>
    <row r="468" spans="2:28" ht="15" hidden="1" outlineLevel="5" x14ac:dyDescent="0.25">
      <c r="B468" s="61" t="s">
        <v>145</v>
      </c>
      <c r="E468" s="8" t="s">
        <v>19</v>
      </c>
      <c r="J468" s="54">
        <f xml:space="preserve"> J461 - J464</f>
        <v>0</v>
      </c>
      <c r="K468" s="54">
        <f xml:space="preserve"> K461 - K464</f>
        <v>0</v>
      </c>
      <c r="L468" s="54">
        <f xml:space="preserve"> L461 - L464</f>
        <v>0</v>
      </c>
      <c r="M468" s="54">
        <f xml:space="preserve"> M461 - M464</f>
        <v>0</v>
      </c>
      <c r="N468" s="58">
        <f xml:space="preserve"> J468</f>
        <v>0</v>
      </c>
      <c r="O468" s="54">
        <f xml:space="preserve"> O461 - O464</f>
        <v>0</v>
      </c>
      <c r="P468" s="54">
        <f xml:space="preserve"> P461 - P464</f>
        <v>0</v>
      </c>
      <c r="Q468" s="54">
        <f xml:space="preserve"> Q461 - Q464</f>
        <v>0</v>
      </c>
      <c r="R468" s="54">
        <f xml:space="preserve"> R461 - R464</f>
        <v>0</v>
      </c>
      <c r="S468" s="58">
        <f xml:space="preserve"> O468</f>
        <v>0</v>
      </c>
      <c r="T468" s="54">
        <f xml:space="preserve"> T461 - T464</f>
        <v>0</v>
      </c>
      <c r="U468" s="54">
        <f xml:space="preserve"> U461 - U464</f>
        <v>0</v>
      </c>
      <c r="V468" s="58">
        <f xml:space="preserve"> T468</f>
        <v>0</v>
      </c>
      <c r="W468" s="54">
        <f xml:space="preserve"> W461 - W464</f>
        <v>0</v>
      </c>
      <c r="X468" s="54">
        <f xml:space="preserve"> X461 - X464</f>
        <v>0</v>
      </c>
      <c r="Y468" s="58">
        <f xml:space="preserve"> W468</f>
        <v>0</v>
      </c>
      <c r="Z468" s="54">
        <f xml:space="preserve"> Z461 - Z464</f>
        <v>0</v>
      </c>
      <c r="AA468" s="54">
        <f xml:space="preserve"> AA461 - AA464</f>
        <v>0</v>
      </c>
      <c r="AB468" s="58">
        <f xml:space="preserve"> Z468</f>
        <v>0</v>
      </c>
    </row>
    <row r="469" spans="2:28" ht="15" hidden="1" outlineLevel="5" x14ac:dyDescent="0.25">
      <c r="B469" s="61" t="s">
        <v>146</v>
      </c>
      <c r="E469" s="8" t="s">
        <v>19</v>
      </c>
      <c r="J469" s="54">
        <f xml:space="preserve"> J462 - J466</f>
        <v>0</v>
      </c>
      <c r="K469" s="54">
        <f xml:space="preserve"> K462 - K466</f>
        <v>0</v>
      </c>
      <c r="L469" s="54">
        <f xml:space="preserve"> L462 - L466</f>
        <v>0</v>
      </c>
      <c r="M469" s="54">
        <f xml:space="preserve"> M462 - M466</f>
        <v>0</v>
      </c>
      <c r="N469" s="58">
        <f>M469</f>
        <v>0</v>
      </c>
      <c r="O469" s="54">
        <f xml:space="preserve"> O462 - O466</f>
        <v>0</v>
      </c>
      <c r="P469" s="54">
        <f xml:space="preserve"> P462 - P466</f>
        <v>0</v>
      </c>
      <c r="Q469" s="54">
        <f xml:space="preserve"> Q462 - Q466</f>
        <v>0</v>
      </c>
      <c r="R469" s="54">
        <f xml:space="preserve"> R462 - R466</f>
        <v>0</v>
      </c>
      <c r="S469" s="58">
        <f>R469</f>
        <v>0</v>
      </c>
      <c r="T469" s="54">
        <f xml:space="preserve"> T462 - T466</f>
        <v>0</v>
      </c>
      <c r="U469" s="54">
        <f xml:space="preserve"> U462 - U466</f>
        <v>0</v>
      </c>
      <c r="V469" s="58">
        <f xml:space="preserve"> U469</f>
        <v>0</v>
      </c>
      <c r="W469" s="54">
        <f xml:space="preserve"> W462 - W466</f>
        <v>0</v>
      </c>
      <c r="X469" s="54">
        <f xml:space="preserve"> X462 - X466</f>
        <v>0</v>
      </c>
      <c r="Y469" s="58">
        <f xml:space="preserve"> X469</f>
        <v>0</v>
      </c>
      <c r="Z469" s="54">
        <f xml:space="preserve"> Z462 - Z466</f>
        <v>0</v>
      </c>
      <c r="AA469" s="54">
        <f xml:space="preserve"> AA462 - AA466</f>
        <v>0</v>
      </c>
      <c r="AB469" s="58">
        <f xml:space="preserve"> AA469</f>
        <v>0</v>
      </c>
    </row>
    <row r="470" spans="2:28" ht="15" hidden="1" outlineLevel="4" x14ac:dyDescent="0.25">
      <c r="B470" s="61"/>
      <c r="J470" s="90"/>
      <c r="K470" s="90"/>
      <c r="L470" s="90"/>
      <c r="M470" s="90"/>
      <c r="N470" s="92"/>
      <c r="O470" s="90"/>
      <c r="P470" s="90"/>
      <c r="Q470" s="90"/>
      <c r="R470" s="90"/>
      <c r="S470" s="92"/>
      <c r="T470" s="90"/>
      <c r="U470" s="90"/>
      <c r="V470" s="92"/>
      <c r="W470" s="90"/>
      <c r="X470" s="90"/>
      <c r="Y470" s="92"/>
      <c r="Z470" s="90"/>
      <c r="AA470" s="90"/>
      <c r="AB470" s="92"/>
    </row>
    <row r="471" spans="2:28" ht="15" hidden="1" outlineLevel="4" x14ac:dyDescent="0.25">
      <c r="B471" s="91" t="str">
        <f>B207</f>
        <v>Основное средство 4</v>
      </c>
    </row>
    <row r="472" spans="2:28" hidden="1" outlineLevel="5" x14ac:dyDescent="0.2">
      <c r="B472" s="75" t="s">
        <v>96</v>
      </c>
      <c r="E472" s="8" t="s">
        <v>19</v>
      </c>
      <c r="G472" s="54">
        <f xml:space="preserve"> G208</f>
        <v>0</v>
      </c>
    </row>
    <row r="473" spans="2:28" hidden="1" outlineLevel="5" x14ac:dyDescent="0.2">
      <c r="B473" s="75" t="s">
        <v>97</v>
      </c>
      <c r="E473" s="8" t="s">
        <v>99</v>
      </c>
      <c r="G473" s="54">
        <f xml:space="preserve"> G209</f>
        <v>0</v>
      </c>
    </row>
    <row r="474" spans="2:28" hidden="1" outlineLevel="5" x14ac:dyDescent="0.2">
      <c r="B474" s="77" t="s">
        <v>98</v>
      </c>
      <c r="E474" s="52" t="s">
        <v>9</v>
      </c>
      <c r="F474" s="70"/>
      <c r="J474" s="55">
        <f t="shared" ref="J474:AB474" si="94" xml:space="preserve">  J210</f>
        <v>0</v>
      </c>
      <c r="K474" s="55">
        <f t="shared" si="94"/>
        <v>0</v>
      </c>
      <c r="L474" s="55">
        <f t="shared" si="94"/>
        <v>0</v>
      </c>
      <c r="M474" s="55">
        <f xml:space="preserve">  M210</f>
        <v>0</v>
      </c>
      <c r="N474" s="55">
        <f t="shared" si="94"/>
        <v>0</v>
      </c>
      <c r="O474" s="55">
        <f t="shared" si="94"/>
        <v>0</v>
      </c>
      <c r="P474" s="55">
        <f t="shared" si="94"/>
        <v>0</v>
      </c>
      <c r="Q474" s="55">
        <f t="shared" si="94"/>
        <v>0</v>
      </c>
      <c r="R474" s="55">
        <f t="shared" si="94"/>
        <v>0</v>
      </c>
      <c r="S474" s="55">
        <f t="shared" si="94"/>
        <v>0</v>
      </c>
      <c r="T474" s="55">
        <f t="shared" si="94"/>
        <v>0</v>
      </c>
      <c r="U474" s="55">
        <f t="shared" si="94"/>
        <v>0</v>
      </c>
      <c r="V474" s="55">
        <f t="shared" si="94"/>
        <v>0</v>
      </c>
      <c r="W474" s="55">
        <f t="shared" si="94"/>
        <v>0</v>
      </c>
      <c r="X474" s="55">
        <f t="shared" si="94"/>
        <v>0</v>
      </c>
      <c r="Y474" s="55">
        <f t="shared" si="94"/>
        <v>0</v>
      </c>
      <c r="Z474" s="55">
        <f t="shared" si="94"/>
        <v>0</v>
      </c>
      <c r="AA474" s="55">
        <f t="shared" si="94"/>
        <v>0</v>
      </c>
      <c r="AB474" s="55">
        <f t="shared" si="94"/>
        <v>0</v>
      </c>
    </row>
    <row r="475" spans="2:28" hidden="1" outlineLevel="5" x14ac:dyDescent="0.2">
      <c r="B475" s="41"/>
      <c r="J475" s="90"/>
      <c r="K475" s="90"/>
      <c r="L475" s="90"/>
      <c r="M475" s="90"/>
      <c r="N475" s="90"/>
      <c r="O475" s="90"/>
      <c r="P475" s="90"/>
      <c r="Q475" s="90"/>
      <c r="R475" s="90"/>
      <c r="S475" s="90"/>
      <c r="T475" s="90"/>
      <c r="U475" s="90"/>
      <c r="V475" s="90"/>
      <c r="W475" s="90"/>
      <c r="X475" s="90"/>
      <c r="Y475" s="90"/>
      <c r="Z475" s="90"/>
      <c r="AA475" s="90"/>
      <c r="AB475" s="90"/>
    </row>
    <row r="476" spans="2:28" ht="15" hidden="1" outlineLevel="5" x14ac:dyDescent="0.25">
      <c r="B476" s="61" t="s">
        <v>294</v>
      </c>
      <c r="E476" s="8" t="s">
        <v>19</v>
      </c>
      <c r="J476" s="54">
        <f xml:space="preserve"> $G472 * J474</f>
        <v>0</v>
      </c>
      <c r="K476" s="54">
        <f xml:space="preserve"> $G472 * K474</f>
        <v>0</v>
      </c>
      <c r="L476" s="54">
        <f xml:space="preserve"> $G472 * L474</f>
        <v>0</v>
      </c>
      <c r="M476" s="54">
        <f xml:space="preserve"> $G472 * M474</f>
        <v>0</v>
      </c>
      <c r="N476" s="58">
        <f xml:space="preserve"> SUM(J476:M476)</f>
        <v>0</v>
      </c>
      <c r="O476" s="54">
        <f xml:space="preserve"> $G472 * O474</f>
        <v>0</v>
      </c>
      <c r="P476" s="54">
        <f xml:space="preserve"> $G472 * P474</f>
        <v>0</v>
      </c>
      <c r="Q476" s="54">
        <f xml:space="preserve"> $G472 * Q474</f>
        <v>0</v>
      </c>
      <c r="R476" s="54">
        <f xml:space="preserve"> $G472 * R474</f>
        <v>0</v>
      </c>
      <c r="S476" s="58">
        <f xml:space="preserve"> SUM(O476:R476)</f>
        <v>0</v>
      </c>
      <c r="T476" s="54">
        <f xml:space="preserve"> $G472 * T474</f>
        <v>0</v>
      </c>
      <c r="U476" s="54">
        <f xml:space="preserve"> $G472 * U474</f>
        <v>0</v>
      </c>
      <c r="V476" s="58">
        <f xml:space="preserve"> SUM(T476:U476)</f>
        <v>0</v>
      </c>
      <c r="W476" s="54">
        <f xml:space="preserve"> $G472 * W474</f>
        <v>0</v>
      </c>
      <c r="X476" s="54">
        <f xml:space="preserve"> $G472 * X474</f>
        <v>0</v>
      </c>
      <c r="Y476" s="58">
        <f xml:space="preserve"> SUM(W476:X476)</f>
        <v>0</v>
      </c>
      <c r="Z476" s="54">
        <f xml:space="preserve"> $G472 * Z474</f>
        <v>0</v>
      </c>
      <c r="AA476" s="54">
        <f xml:space="preserve"> $G472 * AA474</f>
        <v>0</v>
      </c>
      <c r="AB476" s="58">
        <f xml:space="preserve"> SUM(Z476:AA476)</f>
        <v>0</v>
      </c>
    </row>
    <row r="477" spans="2:28" ht="15" hidden="1" outlineLevel="5" x14ac:dyDescent="0.25">
      <c r="B477" s="61" t="s">
        <v>293</v>
      </c>
      <c r="E477" s="8" t="s">
        <v>19</v>
      </c>
      <c r="J477" s="54">
        <f xml:space="preserve"> I477 + J476</f>
        <v>0</v>
      </c>
      <c r="K477" s="54">
        <f xml:space="preserve"> J477 + K476</f>
        <v>0</v>
      </c>
      <c r="L477" s="54">
        <f xml:space="preserve"> K477 + L476</f>
        <v>0</v>
      </c>
      <c r="M477" s="54">
        <f xml:space="preserve"> L477 + M476</f>
        <v>0</v>
      </c>
      <c r="N477" s="58">
        <f xml:space="preserve"> M477</f>
        <v>0</v>
      </c>
      <c r="O477" s="54">
        <f xml:space="preserve"> N477 + O476</f>
        <v>0</v>
      </c>
      <c r="P477" s="54">
        <f xml:space="preserve"> O477 + P476</f>
        <v>0</v>
      </c>
      <c r="Q477" s="54">
        <f xml:space="preserve"> P477 + Q476</f>
        <v>0</v>
      </c>
      <c r="R477" s="54">
        <f xml:space="preserve"> Q477 + R476</f>
        <v>0</v>
      </c>
      <c r="S477" s="58">
        <f xml:space="preserve"> R477</f>
        <v>0</v>
      </c>
      <c r="T477" s="54">
        <f xml:space="preserve"> S477 + T476</f>
        <v>0</v>
      </c>
      <c r="U477" s="54">
        <f xml:space="preserve"> T477 + U476</f>
        <v>0</v>
      </c>
      <c r="V477" s="58">
        <f xml:space="preserve"> U477</f>
        <v>0</v>
      </c>
      <c r="W477" s="54">
        <f xml:space="preserve"> V477 + W476</f>
        <v>0</v>
      </c>
      <c r="X477" s="54">
        <f xml:space="preserve"> W477 + X476</f>
        <v>0</v>
      </c>
      <c r="Y477" s="58">
        <f xml:space="preserve"> X477</f>
        <v>0</v>
      </c>
      <c r="Z477" s="54">
        <f xml:space="preserve"> Y477 + Z476</f>
        <v>0</v>
      </c>
      <c r="AA477" s="54">
        <f xml:space="preserve"> Z477 + AA476</f>
        <v>0</v>
      </c>
      <c r="AB477" s="58">
        <f xml:space="preserve"> AA477</f>
        <v>0</v>
      </c>
    </row>
    <row r="478" spans="2:28" ht="15" hidden="1" outlineLevel="5" x14ac:dyDescent="0.25">
      <c r="B478" s="61" t="s">
        <v>139</v>
      </c>
      <c r="E478" s="8" t="s">
        <v>19</v>
      </c>
      <c r="J478" s="54">
        <f xml:space="preserve"> IF(J477 &lt; $G472, J477, 0)</f>
        <v>0</v>
      </c>
      <c r="K478" s="54">
        <f xml:space="preserve"> IF(K477 &lt; $G472, K477, 0)</f>
        <v>0</v>
      </c>
      <c r="L478" s="54">
        <f xml:space="preserve"> IF(L477 &lt; $G472, L477, 0)</f>
        <v>0</v>
      </c>
      <c r="M478" s="54">
        <f xml:space="preserve"> IF(M477 &lt; $G472, M477, 0)</f>
        <v>0</v>
      </c>
      <c r="N478" s="58">
        <f xml:space="preserve"> M478</f>
        <v>0</v>
      </c>
      <c r="O478" s="54">
        <f xml:space="preserve"> IF(O477 &lt; $G472, O477, 0)</f>
        <v>0</v>
      </c>
      <c r="P478" s="54">
        <f xml:space="preserve"> IF(P477 &lt; $G472, P477, 0)</f>
        <v>0</v>
      </c>
      <c r="Q478" s="54">
        <f xml:space="preserve"> IF(Q477 &lt; $G472, Q477, 0)</f>
        <v>0</v>
      </c>
      <c r="R478" s="54">
        <f xml:space="preserve"> IF(R477 &lt; $G472, R477, 0)</f>
        <v>0</v>
      </c>
      <c r="S478" s="58">
        <f xml:space="preserve"> R478</f>
        <v>0</v>
      </c>
      <c r="T478" s="54">
        <f xml:space="preserve"> IF(T477 &lt; $G472, T477, 0)</f>
        <v>0</v>
      </c>
      <c r="U478" s="54">
        <f xml:space="preserve"> IF(U477 &lt; $G472, U477, 0)</f>
        <v>0</v>
      </c>
      <c r="V478" s="58">
        <f xml:space="preserve"> U478</f>
        <v>0</v>
      </c>
      <c r="W478" s="54">
        <f xml:space="preserve"> IF(W477 &lt; $G472, W477, 0)</f>
        <v>0</v>
      </c>
      <c r="X478" s="54">
        <f xml:space="preserve"> IF(X477 &lt; $G472, X477, 0)</f>
        <v>0</v>
      </c>
      <c r="Y478" s="58">
        <f xml:space="preserve"> X478</f>
        <v>0</v>
      </c>
      <c r="Z478" s="54">
        <f xml:space="preserve"> IF(Z477 &lt; $G472, Z477, 0)</f>
        <v>0</v>
      </c>
      <c r="AA478" s="54">
        <f xml:space="preserve"> IF(AA477 &lt; $G472, AA477, 0)</f>
        <v>0</v>
      </c>
      <c r="AB478" s="58">
        <f xml:space="preserve"> AA478</f>
        <v>0</v>
      </c>
    </row>
    <row r="479" spans="2:28" ht="15" hidden="1" outlineLevel="5" x14ac:dyDescent="0.25">
      <c r="B479" s="61" t="s">
        <v>153</v>
      </c>
      <c r="E479" s="8" t="s">
        <v>19</v>
      </c>
      <c r="J479" s="54">
        <f xml:space="preserve"> IF(J477 = $G472, J477, 0)</f>
        <v>0</v>
      </c>
      <c r="K479" s="54">
        <f xml:space="preserve"> IF(K477 = $G472, K477, 0)</f>
        <v>0</v>
      </c>
      <c r="L479" s="54">
        <f xml:space="preserve"> IF(L477 = $G472, L477, 0)</f>
        <v>0</v>
      </c>
      <c r="M479" s="54">
        <f xml:space="preserve"> IF(M477 = $G472, M477, 0)</f>
        <v>0</v>
      </c>
      <c r="N479" s="58">
        <f xml:space="preserve"> M479</f>
        <v>0</v>
      </c>
      <c r="O479" s="54">
        <f xml:space="preserve"> IF(O477 = $G472, O477, 0)</f>
        <v>0</v>
      </c>
      <c r="P479" s="54">
        <f xml:space="preserve"> IF(P477 = $G472, P477, 0)</f>
        <v>0</v>
      </c>
      <c r="Q479" s="54">
        <f xml:space="preserve"> IF(Q477 = $G472, Q477, 0)</f>
        <v>0</v>
      </c>
      <c r="R479" s="54">
        <f xml:space="preserve"> IF(R477 = $G472, R477, 0)</f>
        <v>0</v>
      </c>
      <c r="S479" s="58">
        <f xml:space="preserve"> R479</f>
        <v>0</v>
      </c>
      <c r="T479" s="54">
        <f xml:space="preserve"> IF(T477 = $G472, T477, 0)</f>
        <v>0</v>
      </c>
      <c r="U479" s="54">
        <f xml:space="preserve"> IF(U477 = $G472, U477, 0)</f>
        <v>0</v>
      </c>
      <c r="V479" s="58">
        <f xml:space="preserve"> U479</f>
        <v>0</v>
      </c>
      <c r="W479" s="54">
        <f xml:space="preserve"> IF(W477 = $G472, W477, 0)</f>
        <v>0</v>
      </c>
      <c r="X479" s="54">
        <f xml:space="preserve"> IF(X477 = $G472, X477, 0)</f>
        <v>0</v>
      </c>
      <c r="Y479" s="58">
        <f xml:space="preserve"> X479</f>
        <v>0</v>
      </c>
      <c r="Z479" s="54">
        <f xml:space="preserve"> IF(Z477 = $G472, Z477, 0)</f>
        <v>0</v>
      </c>
      <c r="AA479" s="54">
        <f xml:space="preserve"> IF(AA477 = $G472, AA477, 0)</f>
        <v>0</v>
      </c>
      <c r="AB479" s="58">
        <f xml:space="preserve"> AA479</f>
        <v>0</v>
      </c>
    </row>
    <row r="480" spans="2:28" hidden="1" outlineLevel="5" x14ac:dyDescent="0.2">
      <c r="B480" s="61"/>
      <c r="J480" s="90"/>
      <c r="K480" s="90"/>
      <c r="L480" s="90"/>
      <c r="M480" s="90"/>
      <c r="N480" s="90"/>
      <c r="O480" s="90"/>
      <c r="P480" s="90"/>
      <c r="Q480" s="90"/>
      <c r="R480" s="90"/>
      <c r="S480" s="90"/>
      <c r="T480" s="90"/>
      <c r="U480" s="90"/>
      <c r="V480" s="90"/>
      <c r="W480" s="90"/>
      <c r="X480" s="90"/>
      <c r="Y480" s="90"/>
      <c r="Z480" s="90"/>
      <c r="AA480" s="90"/>
      <c r="AB480" s="90"/>
    </row>
    <row r="481" spans="2:28" ht="15" hidden="1" outlineLevel="5" x14ac:dyDescent="0.25">
      <c r="B481" s="61" t="s">
        <v>140</v>
      </c>
      <c r="E481" s="8" t="s">
        <v>19</v>
      </c>
      <c r="J481" s="54">
        <f xml:space="preserve"> IF(J479 &gt; SUM($I485:I485), J479, J479 - SUM($I485:I485))</f>
        <v>0</v>
      </c>
      <c r="K481" s="54">
        <f xml:space="preserve"> IF(K479 &gt; SUM($I485:J485), K479, K479 - SUM($I485:J485))</f>
        <v>0</v>
      </c>
      <c r="L481" s="54">
        <f xml:space="preserve"> IF(L479 &gt; SUM($I485:K485), L479, L479 - SUM($I485:K485))</f>
        <v>0</v>
      </c>
      <c r="M481" s="54">
        <f xml:space="preserve"> IF(M479 &gt; SUM($I485:L485), M479, M479 - SUM($I485:L485))</f>
        <v>0</v>
      </c>
      <c r="N481" s="58">
        <f xml:space="preserve"> J481</f>
        <v>0</v>
      </c>
      <c r="O481" s="54">
        <f xml:space="preserve"> IF(O479 &gt; SUM($I485:N485) - $N485, O479, O479 - (SUM($I485:N485) - $N485))</f>
        <v>0</v>
      </c>
      <c r="P481" s="54">
        <f xml:space="preserve"> IF(P479 &gt; SUM($I485:O485) - $N485, P479, P479 - (SUM($I485:O485) - $N485))</f>
        <v>0</v>
      </c>
      <c r="Q481" s="54">
        <f xml:space="preserve"> IF(Q479 &gt; SUM($I485:P485) - $N485, Q479, Q479 - (SUM($I485:P485) - $N485))</f>
        <v>0</v>
      </c>
      <c r="R481" s="54">
        <f xml:space="preserve"> IF(R479 &gt; SUM($I485:Q485) - $N485, R479, R479 - (SUM($I485:Q485) - $N485))</f>
        <v>0</v>
      </c>
      <c r="S481" s="58">
        <f xml:space="preserve"> O481</f>
        <v>0</v>
      </c>
      <c r="T481" s="54">
        <f xml:space="preserve"> IF(T479 &gt; SUM($I485:S485) - $N485 - $S485, T479, T479 - (SUM($I485:S485) - $N485 - $S485))</f>
        <v>0</v>
      </c>
      <c r="U481" s="54">
        <f xml:space="preserve"> IF(U479 &gt; SUM($I485:T485) - $N485 - $S485, U479, U479 - (SUM($I485:T485) - $N485 - $S485))</f>
        <v>0</v>
      </c>
      <c r="V481" s="58">
        <f xml:space="preserve"> T481</f>
        <v>0</v>
      </c>
      <c r="W481" s="54">
        <f xml:space="preserve"> IF(W479 &gt; SUM($I485:V485) - $N485 - $S485 - $V485, W479, W479 - (SUM($I485:V485) - $N485 - $S485 - $V485))</f>
        <v>0</v>
      </c>
      <c r="X481" s="54">
        <f xml:space="preserve"> IF(X479 &gt; SUM($I485:W485) - $N485 - $S485 - $V485, X479, X479 - (SUM($I485:W485) - $N485 - $S485 - $V485))</f>
        <v>0</v>
      </c>
      <c r="Y481" s="58">
        <f xml:space="preserve"> W481</f>
        <v>0</v>
      </c>
      <c r="Z481" s="54">
        <f xml:space="preserve"> IF(Z479 &gt; SUM($I485:Y485) - $N485 - $S485 - $V485 - $Y485, Z479, Z479 - (SUM($I485:Y485) - $N485 - $S485 - $V485 - $Y485))</f>
        <v>0</v>
      </c>
      <c r="AA481" s="54">
        <f xml:space="preserve"> IF(AA479 &gt; SUM($I485:Z485) - $N485 - $S485 - $V485 - $Y485, AA479, AA479 - (SUM($I485:Z485) - $N485 - $S485 - $V485 - $Y485))</f>
        <v>0</v>
      </c>
      <c r="AB481" s="58">
        <f xml:space="preserve"> Z481</f>
        <v>0</v>
      </c>
    </row>
    <row r="482" spans="2:28" ht="15" hidden="1" outlineLevel="5" x14ac:dyDescent="0.25">
      <c r="B482" s="61" t="s">
        <v>141</v>
      </c>
      <c r="E482" s="8" t="s">
        <v>19</v>
      </c>
      <c r="J482" s="54">
        <f xml:space="preserve"> IF(J479 &gt; SUM($I485:J485), J479, J479 - SUM($I485:J485))</f>
        <v>0</v>
      </c>
      <c r="K482" s="54">
        <f xml:space="preserve"> IF(K479 &gt; SUM($I485:K485), K479, K479 - SUM($I485:K485))</f>
        <v>0</v>
      </c>
      <c r="L482" s="54">
        <f xml:space="preserve"> IF(L479 &gt; SUM($I485:L485), L479, L479 - SUM($I485:L485))</f>
        <v>0</v>
      </c>
      <c r="M482" s="54">
        <f xml:space="preserve"> IF(M479 &gt; SUM($I485:M485), M479, M479 - SUM($I485:M485))</f>
        <v>0</v>
      </c>
      <c r="N482" s="58">
        <f xml:space="preserve"> M482</f>
        <v>0</v>
      </c>
      <c r="O482" s="54">
        <f xml:space="preserve"> IF(O479 &gt; SUM($I485:O485) - $N485, O479, O479 - (SUM($I485:O485) - $N485))</f>
        <v>0</v>
      </c>
      <c r="P482" s="54">
        <f xml:space="preserve"> IF(P479 &gt; SUM($I485:P485) - $N485, P479, P479 - (SUM($I485:P485) - $N485))</f>
        <v>0</v>
      </c>
      <c r="Q482" s="54">
        <f xml:space="preserve"> IF(Q479 &gt; SUM($I485:Q485) - $N485, Q479, Q479 - (SUM($I485:Q485) - $N485))</f>
        <v>0</v>
      </c>
      <c r="R482" s="54">
        <f xml:space="preserve"> IF(R479 &gt; SUM($I485:R485) - $N485, R479, R479 - (SUM($I485:R485) - $N485))</f>
        <v>0</v>
      </c>
      <c r="S482" s="58">
        <f xml:space="preserve"> R482</f>
        <v>0</v>
      </c>
      <c r="T482" s="54">
        <f xml:space="preserve"> IF(T479 &gt; SUM($I485:T485) - $N485 - $S485, T479, T479 - (SUM($I485:T485) - $N485 - $S485))</f>
        <v>0</v>
      </c>
      <c r="U482" s="54">
        <f xml:space="preserve"> IF(U479 &gt; SUM($I485:U485) - $N485 - $S485, U479, U479 - (SUM($I485:U485) - $N485 - $S485))</f>
        <v>0</v>
      </c>
      <c r="V482" s="58">
        <f xml:space="preserve"> U482</f>
        <v>0</v>
      </c>
      <c r="W482" s="54">
        <f xml:space="preserve"> IF(W479 &gt; SUM($I485:W485) - $N485 - $S485 - $V485, W479, W479 - (SUM($I485:W485) - $N485 - $S485 - $V485))</f>
        <v>0</v>
      </c>
      <c r="X482" s="54">
        <f xml:space="preserve"> IF(X479 &gt; SUM($I485:X485) - $N485 - $S485 - $V485, X479, X479 - (SUM($I485:X485) - $N485 - $S485 - $V485))</f>
        <v>0</v>
      </c>
      <c r="Y482" s="58">
        <f xml:space="preserve"> X482</f>
        <v>0</v>
      </c>
      <c r="Z482" s="54">
        <f xml:space="preserve"> IF(Z479 &gt; SUM($I485:Z485) - $N485 - $S485 - $V485 - $Y485, Z479, Z479 - (SUM($I485:Z485) - $N485 - $S485 - $V485 - $Y485))</f>
        <v>0</v>
      </c>
      <c r="AA482" s="54">
        <f xml:space="preserve"> IF(AA479 &gt; SUM($I485:AA485) - $N485 - $S485 - $V485 - $Y485, AA479, AA479 - (SUM($I485:AA485) - $N485 - $S485 - $V485 - $Y485))</f>
        <v>0</v>
      </c>
      <c r="AB482" s="58">
        <f xml:space="preserve"> AA482</f>
        <v>0</v>
      </c>
    </row>
    <row r="483" spans="2:28" hidden="1" outlineLevel="5" x14ac:dyDescent="0.2">
      <c r="B483" s="61"/>
      <c r="J483" s="90"/>
      <c r="K483" s="90"/>
      <c r="L483" s="90"/>
      <c r="M483" s="90"/>
      <c r="N483" s="90"/>
      <c r="O483" s="90"/>
      <c r="P483" s="90"/>
      <c r="Q483" s="90"/>
      <c r="R483" s="90"/>
      <c r="S483" s="90"/>
      <c r="T483" s="90"/>
      <c r="U483" s="90"/>
      <c r="V483" s="90"/>
      <c r="W483" s="90"/>
      <c r="X483" s="90"/>
      <c r="Y483" s="90"/>
      <c r="Z483" s="90"/>
      <c r="AA483" s="90"/>
      <c r="AB483" s="90"/>
    </row>
    <row r="484" spans="2:28" ht="15" hidden="1" outlineLevel="5" x14ac:dyDescent="0.25">
      <c r="B484" s="61" t="s">
        <v>142</v>
      </c>
      <c r="E484" s="8" t="s">
        <v>19</v>
      </c>
      <c r="J484" s="54">
        <f xml:space="preserve"> IF(I486 &gt;= J479, 0, I486)</f>
        <v>0</v>
      </c>
      <c r="K484" s="54">
        <f xml:space="preserve"> IF(J486 &gt;= K479, 0, J486)</f>
        <v>0</v>
      </c>
      <c r="L484" s="54">
        <f xml:space="preserve"> IF(K486 &gt;= L479, 0, K486)</f>
        <v>0</v>
      </c>
      <c r="M484" s="54">
        <f xml:space="preserve"> IF(L486 &gt;= M479, 0, L486)</f>
        <v>0</v>
      </c>
      <c r="N484" s="58">
        <f xml:space="preserve"> J484</f>
        <v>0</v>
      </c>
      <c r="O484" s="54">
        <f xml:space="preserve"> IF(N486 &gt;= O479, 0, N486)</f>
        <v>0</v>
      </c>
      <c r="P484" s="54">
        <f xml:space="preserve"> IF(O486 &gt;= P479, 0, O486)</f>
        <v>0</v>
      </c>
      <c r="Q484" s="54">
        <f xml:space="preserve"> IF(P486 &gt;= Q479, 0, P486)</f>
        <v>0</v>
      </c>
      <c r="R484" s="54">
        <f xml:space="preserve"> IF(Q486 &gt;= R479, 0, Q486)</f>
        <v>0</v>
      </c>
      <c r="S484" s="58">
        <f xml:space="preserve"> O484</f>
        <v>0</v>
      </c>
      <c r="T484" s="54">
        <f xml:space="preserve"> IF(S486 &gt;= T479, 0, S486)</f>
        <v>0</v>
      </c>
      <c r="U484" s="54">
        <f xml:space="preserve"> IF(T486 &gt;= U479, 0, T486)</f>
        <v>0</v>
      </c>
      <c r="V484" s="58">
        <f xml:space="preserve"> T484</f>
        <v>0</v>
      </c>
      <c r="W484" s="54">
        <f xml:space="preserve"> IF(V486 &gt;= W479, 0, V486)</f>
        <v>0</v>
      </c>
      <c r="X484" s="54">
        <f xml:space="preserve"> IF(W486 &gt;= X479, 0, W486)</f>
        <v>0</v>
      </c>
      <c r="Y484" s="58">
        <f xml:space="preserve"> W484</f>
        <v>0</v>
      </c>
      <c r="Z484" s="54">
        <f xml:space="preserve"> IF(Y486 &gt;= Z479, 0, Y486)</f>
        <v>0</v>
      </c>
      <c r="AA484" s="54">
        <f xml:space="preserve"> IF(Z486 &gt;= AA479, 0, Z486)</f>
        <v>0</v>
      </c>
      <c r="AB484" s="58">
        <f xml:space="preserve"> Z484</f>
        <v>0</v>
      </c>
    </row>
    <row r="485" spans="2:28" ht="15" hidden="1" outlineLevel="5" x14ac:dyDescent="0.25">
      <c r="B485" s="61" t="s">
        <v>143</v>
      </c>
      <c r="E485" s="8" t="s">
        <v>19</v>
      </c>
      <c r="J485" s="54">
        <f>IFERROR(IF(SUM($I485:I485) + J479 * 1 / $G473 * J$7 &gt;= $G472, J479 - SUM($I485:I485),  J479 * 1 / $G473 * J$7), 0)</f>
        <v>0</v>
      </c>
      <c r="K485" s="54">
        <f>IFERROR(IF(SUM($I485:J485) + K479 * 1 / $G473 * K$7 &gt;= $G472, K479 - SUM($I485:J485),  K479 * 1 / $G473 * K$7), 0)</f>
        <v>0</v>
      </c>
      <c r="L485" s="54">
        <f>IFERROR(IF(SUM($I485:K485) + L479 * 1 / $G473 * L$7 &gt;= $G472, L479 - SUM($I485:K485),  L479 * 1 / $G473 * L$7), 0)</f>
        <v>0</v>
      </c>
      <c r="M485" s="54">
        <f>IFERROR(IF(SUM($I485:L485) + M479 * 1 / $G473 * M$7 &gt;= $G472, M479 - SUM($I485:L485),  M479 * 1 / $G473 * M$7), 0)</f>
        <v>0</v>
      </c>
      <c r="N485" s="58">
        <f xml:space="preserve"> SUM(J485:M485)</f>
        <v>0</v>
      </c>
      <c r="O485" s="54">
        <f>IFERROR(IF(SUM($I485:N485) - $N485 + O479 * 1 / $G473 * O$7 &gt;= $G472, O479 - (SUM($I485:N485) - $N485),  O479 * 1 / $G473 * O$7), 0)</f>
        <v>0</v>
      </c>
      <c r="P485" s="54">
        <f>IFERROR(IF(SUM($I485:O485) - $N485 + P479 * 1 / $G473 * P$7 &gt;= $G472, P479 - (SUM($I485:O485) - $N485),  P479 * 1 / $G473 * P$7), 0)</f>
        <v>0</v>
      </c>
      <c r="Q485" s="54">
        <f>IFERROR(IF(SUM($I485:P485) - $N485 + Q479 * 1 / $G473 * Q$7 &gt;= $G472, Q479 - (SUM($I485:P485) - $N485),  Q479 * 1 / $G473 * Q$7), 0)</f>
        <v>0</v>
      </c>
      <c r="R485" s="54">
        <f>IFERROR(IF(SUM($I485:Q485) - $N485 + R479 * 1 / $G473 * R$7 &gt;= $G472, R479 - (SUM($I485:Q485) - $N485),  R479 * 1 / $G473 * R$7), 0)</f>
        <v>0</v>
      </c>
      <c r="S485" s="58">
        <f xml:space="preserve"> SUM(O485:R485)</f>
        <v>0</v>
      </c>
      <c r="T485" s="54">
        <f>IFERROR(IF(SUM($I485:S485) - $N485 - $S485 + T479 * 1 / $G473 * T$7 &gt;= $G472, T479 - (SUM($I485:S485) - $N485 - $S485),  T479 * 1 / $G473 * T$7), 0)</f>
        <v>0</v>
      </c>
      <c r="U485" s="54">
        <f>IFERROR(IF(SUM($I485:T485) - $N485 - $S485 + U479 * 1 / $G473 * U$7 &gt;= $G472, U479 - (SUM($I485:T485) - $N485 - $S485),  U479 * 1 / $G473 * U$7), 0)</f>
        <v>0</v>
      </c>
      <c r="V485" s="58">
        <f xml:space="preserve"> SUM(T485:U485)</f>
        <v>0</v>
      </c>
      <c r="W485" s="54">
        <f>IFERROR(IF(SUM($I485:V485) - $N485 - $S485 - $V485 + W479 * 1 / $G473 * W$7 &gt;= $G472, W479 - (SUM($I485:V485) - $N485 - $S485 - $V485),  W479 * 1 / $G473 * W$7), 0)</f>
        <v>0</v>
      </c>
      <c r="X485" s="54">
        <f>IFERROR(IF(SUM($I485:W485) - $N485 - $S485 - $V485 + X479 * 1 / $G473 * X$7 &gt;= $G472, X479 - (SUM($I485:W485) - $N485 - $S485 - $V485),  X479 * 1 / $G473 * X$7), 0)</f>
        <v>0</v>
      </c>
      <c r="Y485" s="58">
        <f xml:space="preserve"> SUM(W485:X485)</f>
        <v>0</v>
      </c>
      <c r="Z485" s="54">
        <f>IFERROR(IF(SUM($I485:Y485) - $N485 - $S485 - $V485 - $Y485 + Z479 * 1 / $G473 * Z$7 &gt;= $G472, Z479 - (SUM($I485:Y485) - $N485 - $S485 - $V485 - $Y485),  Z479 * 1 / $G473 * Z$7), 0)</f>
        <v>0</v>
      </c>
      <c r="AA485" s="54">
        <f>IFERROR(IF(SUM($I485:Z485) - $N485 - $S485 - $V485 - $Y485 + AA479 * 1 / $G473 * AA$7 &gt;= $G472, AA479 - (SUM($I485:Z485) - $N485 - $S485 - $V485 - $Y485),  AA479 * 1 / $G473 * AA$7), 0)</f>
        <v>0</v>
      </c>
      <c r="AB485" s="58">
        <f xml:space="preserve"> SUM(Z485:AA485)</f>
        <v>0</v>
      </c>
    </row>
    <row r="486" spans="2:28" ht="15" hidden="1" outlineLevel="5" x14ac:dyDescent="0.25">
      <c r="B486" s="61" t="s">
        <v>144</v>
      </c>
      <c r="E486" s="8" t="s">
        <v>19</v>
      </c>
      <c r="J486" s="54">
        <f xml:space="preserve"> J484 + J485</f>
        <v>0</v>
      </c>
      <c r="K486" s="54">
        <f xml:space="preserve"> K484 + K485</f>
        <v>0</v>
      </c>
      <c r="L486" s="54">
        <f xml:space="preserve"> L484 + L485</f>
        <v>0</v>
      </c>
      <c r="M486" s="54">
        <f xml:space="preserve"> M484 + M485</f>
        <v>0</v>
      </c>
      <c r="N486" s="58">
        <f xml:space="preserve"> M486</f>
        <v>0</v>
      </c>
      <c r="O486" s="54">
        <f xml:space="preserve"> O484 + O485</f>
        <v>0</v>
      </c>
      <c r="P486" s="54">
        <f xml:space="preserve"> P484 + P485</f>
        <v>0</v>
      </c>
      <c r="Q486" s="54">
        <f xml:space="preserve"> Q484 + Q485</f>
        <v>0</v>
      </c>
      <c r="R486" s="54">
        <f xml:space="preserve"> R484 + R485</f>
        <v>0</v>
      </c>
      <c r="S486" s="58">
        <f xml:space="preserve"> R486</f>
        <v>0</v>
      </c>
      <c r="T486" s="54">
        <f xml:space="preserve"> T484 + T485</f>
        <v>0</v>
      </c>
      <c r="U486" s="54">
        <f xml:space="preserve"> U484 + U485</f>
        <v>0</v>
      </c>
      <c r="V486" s="58">
        <f xml:space="preserve"> U486</f>
        <v>0</v>
      </c>
      <c r="W486" s="54">
        <f xml:space="preserve"> W484 + W485</f>
        <v>0</v>
      </c>
      <c r="X486" s="54">
        <f xml:space="preserve"> X484 + X485</f>
        <v>0</v>
      </c>
      <c r="Y486" s="54">
        <f xml:space="preserve"> X486</f>
        <v>0</v>
      </c>
      <c r="Z486" s="54">
        <f xml:space="preserve"> Z484 + Z485</f>
        <v>0</v>
      </c>
      <c r="AA486" s="54">
        <f xml:space="preserve"> AA484 + AA485</f>
        <v>0</v>
      </c>
      <c r="AB486" s="54">
        <f xml:space="preserve"> AA486</f>
        <v>0</v>
      </c>
    </row>
    <row r="487" spans="2:28" hidden="1" outlineLevel="5" x14ac:dyDescent="0.2">
      <c r="B487" s="61"/>
      <c r="J487" s="90"/>
      <c r="K487" s="90"/>
      <c r="L487" s="90"/>
      <c r="M487" s="90"/>
      <c r="N487" s="90"/>
      <c r="O487" s="90"/>
      <c r="P487" s="90"/>
      <c r="Q487" s="90"/>
      <c r="R487" s="90"/>
      <c r="S487" s="90"/>
      <c r="T487" s="90"/>
      <c r="U487" s="90"/>
      <c r="V487" s="90"/>
      <c r="W487" s="90"/>
      <c r="X487" s="90"/>
      <c r="Y487" s="90"/>
      <c r="Z487" s="90"/>
      <c r="AA487" s="90"/>
      <c r="AB487" s="90"/>
    </row>
    <row r="488" spans="2:28" ht="15" hidden="1" outlineLevel="5" x14ac:dyDescent="0.25">
      <c r="B488" s="61" t="s">
        <v>145</v>
      </c>
      <c r="E488" s="8" t="s">
        <v>19</v>
      </c>
      <c r="J488" s="54">
        <f xml:space="preserve"> J481 - J484</f>
        <v>0</v>
      </c>
      <c r="K488" s="54">
        <f xml:space="preserve"> K481 - K484</f>
        <v>0</v>
      </c>
      <c r="L488" s="54">
        <f xml:space="preserve"> L481 - L484</f>
        <v>0</v>
      </c>
      <c r="M488" s="54">
        <f xml:space="preserve"> M481 - M484</f>
        <v>0</v>
      </c>
      <c r="N488" s="58">
        <f xml:space="preserve"> J488</f>
        <v>0</v>
      </c>
      <c r="O488" s="54">
        <f xml:space="preserve"> O481 - O484</f>
        <v>0</v>
      </c>
      <c r="P488" s="54">
        <f xml:space="preserve"> P481 - P484</f>
        <v>0</v>
      </c>
      <c r="Q488" s="54">
        <f xml:space="preserve"> Q481 - Q484</f>
        <v>0</v>
      </c>
      <c r="R488" s="54">
        <f xml:space="preserve"> R481 - R484</f>
        <v>0</v>
      </c>
      <c r="S488" s="58">
        <f xml:space="preserve"> O488</f>
        <v>0</v>
      </c>
      <c r="T488" s="54">
        <f xml:space="preserve"> T481 - T484</f>
        <v>0</v>
      </c>
      <c r="U488" s="54">
        <f xml:space="preserve"> U481 - U484</f>
        <v>0</v>
      </c>
      <c r="V488" s="58">
        <f xml:space="preserve"> T488</f>
        <v>0</v>
      </c>
      <c r="W488" s="54">
        <f xml:space="preserve"> W481 - W484</f>
        <v>0</v>
      </c>
      <c r="X488" s="54">
        <f xml:space="preserve"> X481 - X484</f>
        <v>0</v>
      </c>
      <c r="Y488" s="58">
        <f xml:space="preserve"> W488</f>
        <v>0</v>
      </c>
      <c r="Z488" s="54">
        <f xml:space="preserve"> Z481 - Z484</f>
        <v>0</v>
      </c>
      <c r="AA488" s="54">
        <f xml:space="preserve"> AA481 - AA484</f>
        <v>0</v>
      </c>
      <c r="AB488" s="58">
        <f xml:space="preserve"> Z488</f>
        <v>0</v>
      </c>
    </row>
    <row r="489" spans="2:28" ht="15" hidden="1" outlineLevel="5" x14ac:dyDescent="0.25">
      <c r="B489" s="61" t="s">
        <v>146</v>
      </c>
      <c r="E489" s="8" t="s">
        <v>19</v>
      </c>
      <c r="J489" s="54">
        <f xml:space="preserve"> J482 - J486</f>
        <v>0</v>
      </c>
      <c r="K489" s="54">
        <f xml:space="preserve"> K482 - K486</f>
        <v>0</v>
      </c>
      <c r="L489" s="54">
        <f xml:space="preserve"> L482 - L486</f>
        <v>0</v>
      </c>
      <c r="M489" s="54">
        <f xml:space="preserve"> M482 - M486</f>
        <v>0</v>
      </c>
      <c r="N489" s="58">
        <f>M489</f>
        <v>0</v>
      </c>
      <c r="O489" s="54">
        <f xml:space="preserve"> O482 - O486</f>
        <v>0</v>
      </c>
      <c r="P489" s="54">
        <f xml:space="preserve"> P482 - P486</f>
        <v>0</v>
      </c>
      <c r="Q489" s="54">
        <f xml:space="preserve"> Q482 - Q486</f>
        <v>0</v>
      </c>
      <c r="R489" s="54">
        <f xml:space="preserve"> R482 - R486</f>
        <v>0</v>
      </c>
      <c r="S489" s="58">
        <f>R489</f>
        <v>0</v>
      </c>
      <c r="T489" s="54">
        <f xml:space="preserve"> T482 - T486</f>
        <v>0</v>
      </c>
      <c r="U489" s="54">
        <f xml:space="preserve"> U482 - U486</f>
        <v>0</v>
      </c>
      <c r="V489" s="58">
        <f xml:space="preserve"> U489</f>
        <v>0</v>
      </c>
      <c r="W489" s="54">
        <f xml:space="preserve"> W482 - W486</f>
        <v>0</v>
      </c>
      <c r="X489" s="54">
        <f xml:space="preserve"> X482 - X486</f>
        <v>0</v>
      </c>
      <c r="Y489" s="58">
        <f xml:space="preserve"> X489</f>
        <v>0</v>
      </c>
      <c r="Z489" s="54">
        <f xml:space="preserve"> Z482 - Z486</f>
        <v>0</v>
      </c>
      <c r="AA489" s="54">
        <f xml:space="preserve"> AA482 - AA486</f>
        <v>0</v>
      </c>
      <c r="AB489" s="58">
        <f xml:space="preserve"> AA489</f>
        <v>0</v>
      </c>
    </row>
    <row r="490" spans="2:28" hidden="1" outlineLevel="2" x14ac:dyDescent="0.25"/>
    <row r="491" spans="2:28" ht="15" hidden="1" outlineLevel="2" collapsed="1" x14ac:dyDescent="0.25">
      <c r="B491" s="80" t="s">
        <v>114</v>
      </c>
      <c r="C491" s="81"/>
      <c r="D491" s="81"/>
      <c r="E491" s="82"/>
      <c r="F491" s="83"/>
      <c r="G491" s="83"/>
      <c r="H491" s="83"/>
      <c r="I491" s="81"/>
      <c r="J491" s="82"/>
      <c r="K491" s="82"/>
      <c r="L491" s="82"/>
      <c r="M491" s="82"/>
      <c r="N491" s="82"/>
      <c r="O491" s="81"/>
      <c r="P491" s="81"/>
      <c r="Q491" s="81"/>
      <c r="R491" s="81"/>
      <c r="S491" s="81"/>
      <c r="T491" s="81"/>
      <c r="U491" s="81"/>
      <c r="V491" s="81"/>
      <c r="W491" s="81"/>
      <c r="X491" s="81"/>
      <c r="Y491" s="81"/>
      <c r="Z491" s="81"/>
      <c r="AA491" s="81"/>
      <c r="AB491" s="81"/>
    </row>
    <row r="492" spans="2:28" hidden="1" outlineLevel="3" x14ac:dyDescent="0.25"/>
    <row r="493" spans="2:28" ht="15" hidden="1" outlineLevel="3" x14ac:dyDescent="0.25">
      <c r="B493" s="88" t="s">
        <v>115</v>
      </c>
      <c r="C493" s="84"/>
      <c r="D493" s="84"/>
      <c r="E493" s="85"/>
      <c r="F493" s="86"/>
      <c r="G493" s="86"/>
      <c r="H493" s="86"/>
      <c r="I493" s="84"/>
      <c r="J493" s="85"/>
      <c r="K493" s="85"/>
      <c r="L493" s="85"/>
      <c r="M493" s="85"/>
      <c r="N493" s="85"/>
      <c r="O493" s="84"/>
      <c r="P493" s="84"/>
      <c r="Q493" s="84"/>
      <c r="R493" s="84"/>
      <c r="S493" s="84"/>
      <c r="T493" s="84"/>
      <c r="U493" s="84"/>
      <c r="V493" s="84"/>
      <c r="W493" s="84"/>
      <c r="X493" s="84"/>
      <c r="Y493" s="84"/>
      <c r="Z493" s="84"/>
      <c r="AA493" s="84"/>
      <c r="AB493" s="84"/>
    </row>
    <row r="494" spans="2:28" hidden="1" outlineLevel="4" x14ac:dyDescent="0.25"/>
    <row r="495" spans="2:28" ht="15" hidden="1" outlineLevel="4" x14ac:dyDescent="0.25">
      <c r="B495" s="62" t="s">
        <v>116</v>
      </c>
      <c r="E495" s="8" t="s">
        <v>19</v>
      </c>
      <c r="J495" s="54">
        <f xml:space="preserve"> SUM($J498:J498)</f>
        <v>0</v>
      </c>
      <c r="K495" s="54">
        <f xml:space="preserve"> SUM($J498:K498)</f>
        <v>0</v>
      </c>
      <c r="L495" s="54">
        <f xml:space="preserve"> SUM($J498:L498)</f>
        <v>0</v>
      </c>
      <c r="M495" s="54">
        <f xml:space="preserve"> SUM($J498:M498)</f>
        <v>0</v>
      </c>
      <c r="N495" s="58">
        <f xml:space="preserve"> SUM($J498:N498) - $N498</f>
        <v>0</v>
      </c>
      <c r="O495" s="54">
        <f xml:space="preserve"> SUM($J498:O498) - $N498</f>
        <v>0</v>
      </c>
      <c r="P495" s="54">
        <f xml:space="preserve"> SUM($J498:P498) - $N498</f>
        <v>0</v>
      </c>
      <c r="Q495" s="54">
        <f xml:space="preserve"> SUM($J498:Q498) - $N498</f>
        <v>0</v>
      </c>
      <c r="R495" s="54">
        <f xml:space="preserve"> SUM($J498:R498) - $N498</f>
        <v>0</v>
      </c>
      <c r="S495" s="58">
        <f xml:space="preserve"> SUM($J498:S498) - $N498 - $S498</f>
        <v>0</v>
      </c>
      <c r="T495" s="54">
        <f xml:space="preserve"> SUM($J498:T498) - $N498 - $S498</f>
        <v>0</v>
      </c>
      <c r="U495" s="54">
        <f xml:space="preserve"> SUM($J498:U498) - $N498 - $S498</f>
        <v>0</v>
      </c>
      <c r="V495" s="58">
        <f xml:space="preserve"> SUM($J498:V498) - $N498 - $S498 - $V498</f>
        <v>0</v>
      </c>
      <c r="W495" s="54">
        <f xml:space="preserve"> SUM($J498:W498) - $N498 - $S498 - $V498</f>
        <v>0</v>
      </c>
      <c r="X495" s="54">
        <f xml:space="preserve"> SUM($J498:X498) - $N498 - $S498 - $V498</f>
        <v>0</v>
      </c>
      <c r="Y495" s="58">
        <f xml:space="preserve"> SUM($J498:Y498) - $N498 - $S498 - $V498 - $Y498</f>
        <v>0</v>
      </c>
      <c r="Z495" s="54">
        <f xml:space="preserve"> SUM($J498:Z498) - $N498 - $S498 - $V498 - $Y498</f>
        <v>0</v>
      </c>
      <c r="AA495" s="54">
        <f xml:space="preserve"> SUM($J498:AA498) - $N498 - $S498 - $V498 - $Y498</f>
        <v>0</v>
      </c>
      <c r="AB495" s="58">
        <f xml:space="preserve"> SUM($J498:AB498) - $N498 - $S498 - $V498 - $Y498 - $AB498</f>
        <v>0</v>
      </c>
    </row>
    <row r="496" spans="2:28" ht="15" hidden="1" outlineLevel="4" x14ac:dyDescent="0.25">
      <c r="B496" s="71" t="s">
        <v>117</v>
      </c>
      <c r="E496" s="8" t="s">
        <v>19</v>
      </c>
      <c r="J496" s="54">
        <f t="shared" ref="J496:AA496" si="95" xml:space="preserve"> J225</f>
        <v>0</v>
      </c>
      <c r="K496" s="54">
        <f t="shared" si="95"/>
        <v>0</v>
      </c>
      <c r="L496" s="54">
        <f t="shared" si="95"/>
        <v>0</v>
      </c>
      <c r="M496" s="54">
        <f t="shared" si="95"/>
        <v>0</v>
      </c>
      <c r="N496" s="58">
        <f xml:space="preserve">  SUM(J496:M496)</f>
        <v>0</v>
      </c>
      <c r="O496" s="54">
        <f t="shared" si="95"/>
        <v>0</v>
      </c>
      <c r="P496" s="54">
        <f t="shared" si="95"/>
        <v>0</v>
      </c>
      <c r="Q496" s="54">
        <f t="shared" si="95"/>
        <v>0</v>
      </c>
      <c r="R496" s="54">
        <f t="shared" si="95"/>
        <v>0</v>
      </c>
      <c r="S496" s="58">
        <f xml:space="preserve">  SUM(O496:R496)</f>
        <v>0</v>
      </c>
      <c r="T496" s="54">
        <f t="shared" si="95"/>
        <v>0</v>
      </c>
      <c r="U496" s="54">
        <f t="shared" si="95"/>
        <v>0</v>
      </c>
      <c r="V496" s="58">
        <f>SUM(T496:U496)</f>
        <v>0</v>
      </c>
      <c r="W496" s="54">
        <f t="shared" si="95"/>
        <v>0</v>
      </c>
      <c r="X496" s="54">
        <f t="shared" si="95"/>
        <v>0</v>
      </c>
      <c r="Y496" s="58">
        <f>SUM(W496:X496)</f>
        <v>0</v>
      </c>
      <c r="Z496" s="54">
        <f t="shared" si="95"/>
        <v>0</v>
      </c>
      <c r="AA496" s="54">
        <f t="shared" si="95"/>
        <v>0</v>
      </c>
      <c r="AB496" s="58">
        <f>SUM(Z496:AA496)</f>
        <v>0</v>
      </c>
    </row>
    <row r="497" spans="2:28" ht="15" hidden="1" outlineLevel="4" x14ac:dyDescent="0.25">
      <c r="B497" s="71" t="s">
        <v>118</v>
      </c>
      <c r="E497" s="8" t="s">
        <v>19</v>
      </c>
      <c r="J497" s="54">
        <f t="shared" ref="J497:AA497" si="96" xml:space="preserve"> J226</f>
        <v>0</v>
      </c>
      <c r="K497" s="54">
        <f t="shared" si="96"/>
        <v>0</v>
      </c>
      <c r="L497" s="54">
        <f t="shared" si="96"/>
        <v>0</v>
      </c>
      <c r="M497" s="54">
        <f t="shared" si="96"/>
        <v>0</v>
      </c>
      <c r="N497" s="58">
        <f xml:space="preserve">  SUM(J497:M497)</f>
        <v>0</v>
      </c>
      <c r="O497" s="54">
        <f t="shared" si="96"/>
        <v>0</v>
      </c>
      <c r="P497" s="54">
        <f t="shared" si="96"/>
        <v>0</v>
      </c>
      <c r="Q497" s="54">
        <f t="shared" si="96"/>
        <v>0</v>
      </c>
      <c r="R497" s="54">
        <f t="shared" si="96"/>
        <v>0</v>
      </c>
      <c r="S497" s="58">
        <f xml:space="preserve">  SUM(O497:R497)</f>
        <v>0</v>
      </c>
      <c r="T497" s="54">
        <f t="shared" si="96"/>
        <v>0</v>
      </c>
      <c r="U497" s="54">
        <f t="shared" si="96"/>
        <v>0</v>
      </c>
      <c r="V497" s="58">
        <f>SUM(T497:U497)</f>
        <v>0</v>
      </c>
      <c r="W497" s="54">
        <f t="shared" si="96"/>
        <v>0</v>
      </c>
      <c r="X497" s="54">
        <f t="shared" si="96"/>
        <v>0</v>
      </c>
      <c r="Y497" s="58">
        <f>SUM(W497:X497)</f>
        <v>0</v>
      </c>
      <c r="Z497" s="54">
        <f t="shared" si="96"/>
        <v>0</v>
      </c>
      <c r="AA497" s="54">
        <f t="shared" si="96"/>
        <v>0</v>
      </c>
      <c r="AB497" s="58">
        <f>SUM(Z497:AA497)</f>
        <v>0</v>
      </c>
    </row>
    <row r="498" spans="2:28" ht="15" hidden="1" outlineLevel="4" x14ac:dyDescent="0.25">
      <c r="B498" s="50" t="s">
        <v>155</v>
      </c>
      <c r="E498" s="8" t="s">
        <v>19</v>
      </c>
      <c r="J498" s="54">
        <f xml:space="preserve"> SUM(J496, J497)</f>
        <v>0</v>
      </c>
      <c r="K498" s="54">
        <f t="shared" ref="K498:AA498" si="97" xml:space="preserve"> SUM(K496, K497)</f>
        <v>0</v>
      </c>
      <c r="L498" s="54">
        <f t="shared" si="97"/>
        <v>0</v>
      </c>
      <c r="M498" s="54">
        <f t="shared" si="97"/>
        <v>0</v>
      </c>
      <c r="N498" s="58">
        <f xml:space="preserve">  SUM(J498:M498)</f>
        <v>0</v>
      </c>
      <c r="O498" s="54">
        <f t="shared" si="97"/>
        <v>0</v>
      </c>
      <c r="P498" s="54">
        <f t="shared" si="97"/>
        <v>0</v>
      </c>
      <c r="Q498" s="54">
        <f t="shared" si="97"/>
        <v>0</v>
      </c>
      <c r="R498" s="54">
        <f t="shared" si="97"/>
        <v>0</v>
      </c>
      <c r="S498" s="58">
        <f xml:space="preserve">  SUM(O498:R498)</f>
        <v>0</v>
      </c>
      <c r="T498" s="54">
        <f t="shared" si="97"/>
        <v>0</v>
      </c>
      <c r="U498" s="54">
        <f t="shared" si="97"/>
        <v>0</v>
      </c>
      <c r="V498" s="58">
        <f>SUM(T498:U498)</f>
        <v>0</v>
      </c>
      <c r="W498" s="54">
        <f t="shared" si="97"/>
        <v>0</v>
      </c>
      <c r="X498" s="54">
        <f t="shared" si="97"/>
        <v>0</v>
      </c>
      <c r="Y498" s="58">
        <f>SUM(W498:X498)</f>
        <v>0</v>
      </c>
      <c r="Z498" s="54">
        <f t="shared" si="97"/>
        <v>0</v>
      </c>
      <c r="AA498" s="54">
        <f t="shared" si="97"/>
        <v>0</v>
      </c>
      <c r="AB498" s="58">
        <f>SUM(Z498:AA498)</f>
        <v>0</v>
      </c>
    </row>
    <row r="499" spans="2:28" hidden="1" outlineLevel="4" x14ac:dyDescent="0.25">
      <c r="B499" s="50"/>
    </row>
    <row r="500" spans="2:28" ht="15" hidden="1" outlineLevel="4" x14ac:dyDescent="0.25">
      <c r="B500" s="62" t="s">
        <v>119</v>
      </c>
      <c r="E500" s="8" t="s">
        <v>19</v>
      </c>
      <c r="J500" s="54">
        <f xml:space="preserve"> SUM($J501:J501)</f>
        <v>0</v>
      </c>
      <c r="K500" s="54">
        <f xml:space="preserve"> SUM($J501:K501)</f>
        <v>0</v>
      </c>
      <c r="L500" s="54">
        <f xml:space="preserve"> SUM($J501:L501)</f>
        <v>0</v>
      </c>
      <c r="M500" s="54">
        <f xml:space="preserve"> SUM($J501:M501)</f>
        <v>0</v>
      </c>
      <c r="N500" s="58">
        <f xml:space="preserve"> SUM($J501:N501) - $N501</f>
        <v>0</v>
      </c>
      <c r="O500" s="54">
        <f xml:space="preserve"> SUM($J501:O501) - $N501</f>
        <v>0</v>
      </c>
      <c r="P500" s="54">
        <f xml:space="preserve"> SUM($J501:P501) - $N501</f>
        <v>0</v>
      </c>
      <c r="Q500" s="54">
        <f xml:space="preserve"> SUM($J501:Q501) - $N501</f>
        <v>0</v>
      </c>
      <c r="R500" s="54">
        <f xml:space="preserve"> SUM($J501:R501) - $N501</f>
        <v>0</v>
      </c>
      <c r="S500" s="58">
        <f xml:space="preserve"> SUM($J501:S501) - $N501 - $S501</f>
        <v>0</v>
      </c>
      <c r="T500" s="54">
        <f xml:space="preserve"> SUM($J501:T501) - $N501 - $S501</f>
        <v>0</v>
      </c>
      <c r="U500" s="54">
        <f xml:space="preserve"> SUM($J501:U501) - $N501 - $S501</f>
        <v>0</v>
      </c>
      <c r="V500" s="58">
        <f xml:space="preserve"> SUM($J501:V501) - $N501 - $S501 - $V501</f>
        <v>0</v>
      </c>
      <c r="W500" s="54">
        <f xml:space="preserve"> SUM($J501:W501) - $N501 - $S501 - $V501</f>
        <v>0</v>
      </c>
      <c r="X500" s="54">
        <f xml:space="preserve"> SUM($J501:X501) - $N501 - $S501 - $V501</f>
        <v>0</v>
      </c>
      <c r="Y500" s="58">
        <f xml:space="preserve"> SUM($J501:Y501) - $N501 - $S501 - $V501 - $Y501</f>
        <v>0</v>
      </c>
      <c r="Z500" s="54">
        <f xml:space="preserve"> SUM($J501:Z501) - $N501 - $S501 - $V501 - $Y501</f>
        <v>0</v>
      </c>
      <c r="AA500" s="54">
        <f xml:space="preserve"> SUM($J501:AA501) - $N501 - $S501 - $V501 - $Y501</f>
        <v>0</v>
      </c>
      <c r="AB500" s="58">
        <f xml:space="preserve"> SUM($J501:AB501) - $N501 - $S501 - $V501 - $Y501 - $AB501</f>
        <v>0</v>
      </c>
    </row>
    <row r="501" spans="2:28" ht="15" hidden="1" outlineLevel="4" x14ac:dyDescent="0.25">
      <c r="B501" s="71" t="s">
        <v>156</v>
      </c>
      <c r="E501" s="8" t="s">
        <v>19</v>
      </c>
      <c r="J501" s="54">
        <f t="shared" ref="J501:AA501" si="98" xml:space="preserve"> J228</f>
        <v>0</v>
      </c>
      <c r="K501" s="54">
        <f t="shared" si="98"/>
        <v>0</v>
      </c>
      <c r="L501" s="54">
        <f t="shared" si="98"/>
        <v>0</v>
      </c>
      <c r="M501" s="54">
        <f t="shared" si="98"/>
        <v>0</v>
      </c>
      <c r="N501" s="58">
        <f xml:space="preserve">  SUM(J501:M501)</f>
        <v>0</v>
      </c>
      <c r="O501" s="54">
        <f t="shared" si="98"/>
        <v>0</v>
      </c>
      <c r="P501" s="54">
        <f t="shared" si="98"/>
        <v>0</v>
      </c>
      <c r="Q501" s="54">
        <f t="shared" si="98"/>
        <v>0</v>
      </c>
      <c r="R501" s="54">
        <f t="shared" si="98"/>
        <v>0</v>
      </c>
      <c r="S501" s="58">
        <f xml:space="preserve">  SUM(O501:R501)</f>
        <v>0</v>
      </c>
      <c r="T501" s="54">
        <f t="shared" si="98"/>
        <v>0</v>
      </c>
      <c r="U501" s="54">
        <f t="shared" si="98"/>
        <v>0</v>
      </c>
      <c r="V501" s="58">
        <f>SUM(T501:U501)</f>
        <v>0</v>
      </c>
      <c r="W501" s="54">
        <f t="shared" si="98"/>
        <v>0</v>
      </c>
      <c r="X501" s="54">
        <f t="shared" si="98"/>
        <v>0</v>
      </c>
      <c r="Y501" s="58">
        <f>SUM(W501:X501)</f>
        <v>0</v>
      </c>
      <c r="Z501" s="54">
        <f t="shared" si="98"/>
        <v>0</v>
      </c>
      <c r="AA501" s="54">
        <f t="shared" si="98"/>
        <v>0</v>
      </c>
      <c r="AB501" s="58">
        <f>SUM(Z501:AA501)</f>
        <v>0</v>
      </c>
    </row>
    <row r="502" spans="2:28" hidden="1" outlineLevel="4" x14ac:dyDescent="0.25">
      <c r="B502" s="50"/>
    </row>
    <row r="503" spans="2:28" ht="15" hidden="1" outlineLevel="4" x14ac:dyDescent="0.25">
      <c r="B503" s="62" t="s">
        <v>157</v>
      </c>
      <c r="E503" s="53" t="s">
        <v>19</v>
      </c>
      <c r="J503" s="58">
        <f t="shared" ref="J503:AB503" si="99" xml:space="preserve"> SUM(J495, J500)</f>
        <v>0</v>
      </c>
      <c r="K503" s="58">
        <f t="shared" si="99"/>
        <v>0</v>
      </c>
      <c r="L503" s="58">
        <f t="shared" si="99"/>
        <v>0</v>
      </c>
      <c r="M503" s="58">
        <f t="shared" si="99"/>
        <v>0</v>
      </c>
      <c r="N503" s="58">
        <f t="shared" si="99"/>
        <v>0</v>
      </c>
      <c r="O503" s="58">
        <f t="shared" si="99"/>
        <v>0</v>
      </c>
      <c r="P503" s="58">
        <f t="shared" si="99"/>
        <v>0</v>
      </c>
      <c r="Q503" s="58">
        <f t="shared" si="99"/>
        <v>0</v>
      </c>
      <c r="R503" s="58">
        <f t="shared" si="99"/>
        <v>0</v>
      </c>
      <c r="S503" s="58">
        <f t="shared" si="99"/>
        <v>0</v>
      </c>
      <c r="T503" s="58">
        <f t="shared" si="99"/>
        <v>0</v>
      </c>
      <c r="U503" s="58">
        <f t="shared" si="99"/>
        <v>0</v>
      </c>
      <c r="V503" s="58">
        <f t="shared" si="99"/>
        <v>0</v>
      </c>
      <c r="W503" s="58">
        <f t="shared" si="99"/>
        <v>0</v>
      </c>
      <c r="X503" s="58">
        <f t="shared" si="99"/>
        <v>0</v>
      </c>
      <c r="Y503" s="58">
        <f t="shared" si="99"/>
        <v>0</v>
      </c>
      <c r="Z503" s="58">
        <f t="shared" si="99"/>
        <v>0</v>
      </c>
      <c r="AA503" s="58">
        <f t="shared" si="99"/>
        <v>0</v>
      </c>
      <c r="AB503" s="58">
        <f t="shared" si="99"/>
        <v>0</v>
      </c>
    </row>
    <row r="504" spans="2:28" hidden="1" outlineLevel="3" x14ac:dyDescent="0.25"/>
    <row r="505" spans="2:28" ht="15" hidden="1" outlineLevel="3" x14ac:dyDescent="0.25">
      <c r="B505" s="88" t="s">
        <v>154</v>
      </c>
      <c r="C505" s="84"/>
      <c r="D505" s="84"/>
      <c r="E505" s="85"/>
      <c r="F505" s="86"/>
      <c r="G505" s="86"/>
      <c r="H505" s="86"/>
      <c r="I505" s="84"/>
      <c r="J505" s="85"/>
      <c r="K505" s="85"/>
      <c r="L505" s="85"/>
      <c r="M505" s="85"/>
      <c r="N505" s="85"/>
      <c r="O505" s="84"/>
      <c r="P505" s="84"/>
      <c r="Q505" s="84"/>
      <c r="R505" s="84"/>
      <c r="S505" s="84"/>
      <c r="T505" s="84"/>
      <c r="U505" s="84"/>
      <c r="V505" s="84"/>
      <c r="W505" s="84"/>
      <c r="X505" s="84"/>
      <c r="Y505" s="84"/>
      <c r="Z505" s="84"/>
      <c r="AA505" s="84"/>
      <c r="AB505" s="84"/>
    </row>
    <row r="506" spans="2:28" hidden="1" outlineLevel="4" x14ac:dyDescent="0.25"/>
    <row r="507" spans="2:28" ht="15" hidden="1" outlineLevel="4" x14ac:dyDescent="0.25">
      <c r="B507" s="41" t="s">
        <v>158</v>
      </c>
      <c r="E507" s="8" t="s">
        <v>19</v>
      </c>
      <c r="J507" s="54">
        <f xml:space="preserve"> SUM(J523, J535, J549, J561)</f>
        <v>0</v>
      </c>
      <c r="K507" s="54">
        <f t="shared" ref="J507:M508" si="100" xml:space="preserve"> SUM(K523, K535, K549, K561)</f>
        <v>0</v>
      </c>
      <c r="L507" s="54">
        <f t="shared" si="100"/>
        <v>0</v>
      </c>
      <c r="M507" s="54">
        <f t="shared" si="100"/>
        <v>0</v>
      </c>
      <c r="N507" s="58">
        <f>SUM(J507:M507)</f>
        <v>0</v>
      </c>
      <c r="O507" s="54">
        <f t="shared" ref="O507:R508" si="101" xml:space="preserve"> SUM(O523, O535, O549, O561)</f>
        <v>0</v>
      </c>
      <c r="P507" s="54">
        <f t="shared" si="101"/>
        <v>0</v>
      </c>
      <c r="Q507" s="54">
        <f t="shared" si="101"/>
        <v>0</v>
      </c>
      <c r="R507" s="54">
        <f t="shared" si="101"/>
        <v>0</v>
      </c>
      <c r="S507" s="58">
        <f>SUM(O507:R507)</f>
        <v>0</v>
      </c>
      <c r="T507" s="54">
        <f xml:space="preserve"> SUM(T523, T535, T549, T561)</f>
        <v>0</v>
      </c>
      <c r="U507" s="54">
        <f xml:space="preserve"> SUM(U523, U535, U549, U561)</f>
        <v>0</v>
      </c>
      <c r="V507" s="58">
        <f>SUM(T507:U507)</f>
        <v>0</v>
      </c>
      <c r="W507" s="54">
        <f xml:space="preserve"> SUM(W523, W535, W549, W561)</f>
        <v>0</v>
      </c>
      <c r="X507" s="54">
        <f xml:space="preserve"> SUM(X523, X535, X549, X561)</f>
        <v>0</v>
      </c>
      <c r="Y507" s="58">
        <f>SUM(W507:X507)</f>
        <v>0</v>
      </c>
      <c r="Z507" s="54">
        <f xml:space="preserve"> SUM(Z523, Z535, Z549, Z561)</f>
        <v>0</v>
      </c>
      <c r="AA507" s="54">
        <f xml:space="preserve"> SUM(AA523, AA535, AA549, AA561)</f>
        <v>0</v>
      </c>
      <c r="AB507" s="58">
        <f>SUM(Z507:AA507)</f>
        <v>0</v>
      </c>
    </row>
    <row r="508" spans="2:28" ht="15" hidden="1" outlineLevel="4" x14ac:dyDescent="0.25">
      <c r="B508" s="41" t="s">
        <v>126</v>
      </c>
      <c r="E508" s="8" t="s">
        <v>19</v>
      </c>
      <c r="J508" s="54">
        <f t="shared" si="100"/>
        <v>0</v>
      </c>
      <c r="K508" s="54">
        <f t="shared" si="100"/>
        <v>0</v>
      </c>
      <c r="L508" s="54">
        <f t="shared" si="100"/>
        <v>0</v>
      </c>
      <c r="M508" s="54">
        <f t="shared" si="100"/>
        <v>0</v>
      </c>
      <c r="N508" s="58">
        <f>SUM(J508:M508)</f>
        <v>0</v>
      </c>
      <c r="O508" s="54">
        <f t="shared" si="101"/>
        <v>0</v>
      </c>
      <c r="P508" s="54">
        <f t="shared" si="101"/>
        <v>0</v>
      </c>
      <c r="Q508" s="54">
        <f t="shared" si="101"/>
        <v>0</v>
      </c>
      <c r="R508" s="54">
        <f t="shared" si="101"/>
        <v>0</v>
      </c>
      <c r="S508" s="58">
        <f>SUM(O508:R508)</f>
        <v>0</v>
      </c>
      <c r="T508" s="54">
        <f xml:space="preserve"> SUM(T524, T536, T550, T562)</f>
        <v>0</v>
      </c>
      <c r="U508" s="54">
        <f xml:space="preserve"> SUM(U524, U536, U550, U562)</f>
        <v>0</v>
      </c>
      <c r="V508" s="58">
        <f>SUM(T508:U508)</f>
        <v>0</v>
      </c>
      <c r="W508" s="54">
        <f xml:space="preserve"> SUM(W524, W536, W550, W562)</f>
        <v>0</v>
      </c>
      <c r="X508" s="54">
        <f xml:space="preserve"> SUM(X524, X536, X550, X562)</f>
        <v>0</v>
      </c>
      <c r="Y508" s="58">
        <f>SUM(W508:X508)</f>
        <v>0</v>
      </c>
      <c r="Z508" s="54">
        <f xml:space="preserve"> SUM(Z524, Z536, Z550, Z562)</f>
        <v>0</v>
      </c>
      <c r="AA508" s="54">
        <f xml:space="preserve"> SUM(AA524, AA536, AA550, AA562)</f>
        <v>0</v>
      </c>
      <c r="AB508" s="58">
        <f>SUM(Z508:AA508)</f>
        <v>0</v>
      </c>
    </row>
    <row r="509" spans="2:28" ht="15" hidden="1" outlineLevel="4" x14ac:dyDescent="0.25">
      <c r="B509" s="41" t="s">
        <v>169</v>
      </c>
      <c r="E509" s="8" t="s">
        <v>19</v>
      </c>
      <c r="J509" s="54">
        <f t="shared" ref="J509:AB509" si="102" xml:space="preserve">  J507 - J508</f>
        <v>0</v>
      </c>
      <c r="K509" s="54">
        <f t="shared" si="102"/>
        <v>0</v>
      </c>
      <c r="L509" s="54">
        <f t="shared" si="102"/>
        <v>0</v>
      </c>
      <c r="M509" s="54">
        <f t="shared" si="102"/>
        <v>0</v>
      </c>
      <c r="N509" s="58">
        <f t="shared" si="102"/>
        <v>0</v>
      </c>
      <c r="O509" s="54">
        <f t="shared" si="102"/>
        <v>0</v>
      </c>
      <c r="P509" s="54">
        <f t="shared" si="102"/>
        <v>0</v>
      </c>
      <c r="Q509" s="54">
        <f t="shared" si="102"/>
        <v>0</v>
      </c>
      <c r="R509" s="54">
        <f t="shared" si="102"/>
        <v>0</v>
      </c>
      <c r="S509" s="58">
        <f t="shared" si="102"/>
        <v>0</v>
      </c>
      <c r="T509" s="54">
        <f t="shared" si="102"/>
        <v>0</v>
      </c>
      <c r="U509" s="54">
        <f t="shared" si="102"/>
        <v>0</v>
      </c>
      <c r="V509" s="58">
        <f t="shared" si="102"/>
        <v>0</v>
      </c>
      <c r="W509" s="54">
        <f t="shared" si="102"/>
        <v>0</v>
      </c>
      <c r="X509" s="54">
        <f t="shared" si="102"/>
        <v>0</v>
      </c>
      <c r="Y509" s="58">
        <f t="shared" si="102"/>
        <v>0</v>
      </c>
      <c r="Z509" s="54">
        <f t="shared" si="102"/>
        <v>0</v>
      </c>
      <c r="AA509" s="54">
        <f t="shared" si="102"/>
        <v>0</v>
      </c>
      <c r="AB509" s="58">
        <f t="shared" si="102"/>
        <v>0</v>
      </c>
    </row>
    <row r="510" spans="2:28" hidden="1" outlineLevel="4" x14ac:dyDescent="0.2">
      <c r="B510" s="41"/>
    </row>
    <row r="511" spans="2:28" ht="15" hidden="1" outlineLevel="4" x14ac:dyDescent="0.25">
      <c r="B511" s="41" t="s">
        <v>159</v>
      </c>
      <c r="E511" s="8" t="s">
        <v>19</v>
      </c>
      <c r="J511" s="54">
        <f t="shared" ref="J511:M512" si="103" xml:space="preserve"> SUM(J526, J538, J552, J564)</f>
        <v>0</v>
      </c>
      <c r="K511" s="54">
        <f t="shared" si="103"/>
        <v>0</v>
      </c>
      <c r="L511" s="54">
        <f t="shared" si="103"/>
        <v>0</v>
      </c>
      <c r="M511" s="54">
        <f t="shared" si="103"/>
        <v>0</v>
      </c>
      <c r="N511" s="58">
        <f>SUM(J511:M511)</f>
        <v>0</v>
      </c>
      <c r="O511" s="54">
        <f t="shared" ref="O511:R512" si="104" xml:space="preserve"> SUM(O526, O538, O552, O564)</f>
        <v>0</v>
      </c>
      <c r="P511" s="54">
        <f t="shared" si="104"/>
        <v>0</v>
      </c>
      <c r="Q511" s="54">
        <f t="shared" si="104"/>
        <v>0</v>
      </c>
      <c r="R511" s="54">
        <f t="shared" si="104"/>
        <v>0</v>
      </c>
      <c r="S511" s="58">
        <f>SUM(O511:R511)</f>
        <v>0</v>
      </c>
      <c r="T511" s="54">
        <f xml:space="preserve"> SUM(T526, T538, T552, T564)</f>
        <v>0</v>
      </c>
      <c r="U511" s="54">
        <f xml:space="preserve"> SUM(U526, U538, U552, U564)</f>
        <v>0</v>
      </c>
      <c r="V511" s="58">
        <f>SUM(T511:U511)</f>
        <v>0</v>
      </c>
      <c r="W511" s="54">
        <f xml:space="preserve"> SUM(W526, W538, W552, W564)</f>
        <v>0</v>
      </c>
      <c r="X511" s="54">
        <f xml:space="preserve"> SUM(X526, X538, X552, X564)</f>
        <v>0</v>
      </c>
      <c r="Y511" s="58">
        <f>SUM(W511:X511)</f>
        <v>0</v>
      </c>
      <c r="Z511" s="54">
        <f xml:space="preserve"> SUM(Z526, Z538, Z552, Z564)</f>
        <v>0</v>
      </c>
      <c r="AA511" s="54">
        <f xml:space="preserve"> SUM(AA526, AA538, AA552, AA564)</f>
        <v>0</v>
      </c>
      <c r="AB511" s="58">
        <f>SUM(Z511:AA511)</f>
        <v>0</v>
      </c>
    </row>
    <row r="512" spans="2:28" ht="15" hidden="1" outlineLevel="4" x14ac:dyDescent="0.25">
      <c r="B512" s="41" t="s">
        <v>160</v>
      </c>
      <c r="E512" s="8" t="s">
        <v>19</v>
      </c>
      <c r="J512" s="54">
        <f t="shared" si="103"/>
        <v>0</v>
      </c>
      <c r="K512" s="54">
        <f t="shared" si="103"/>
        <v>0</v>
      </c>
      <c r="L512" s="54">
        <f t="shared" si="103"/>
        <v>0</v>
      </c>
      <c r="M512" s="54">
        <f t="shared" si="103"/>
        <v>0</v>
      </c>
      <c r="N512" s="58">
        <f>SUM(J512:M512)</f>
        <v>0</v>
      </c>
      <c r="O512" s="54">
        <f t="shared" si="104"/>
        <v>0</v>
      </c>
      <c r="P512" s="54">
        <f t="shared" si="104"/>
        <v>0</v>
      </c>
      <c r="Q512" s="54">
        <f t="shared" si="104"/>
        <v>0</v>
      </c>
      <c r="R512" s="54">
        <f t="shared" si="104"/>
        <v>0</v>
      </c>
      <c r="S512" s="58">
        <f>SUM(O512:R512)</f>
        <v>0</v>
      </c>
      <c r="T512" s="54">
        <f xml:space="preserve"> SUM(T527, T539, T553, T565)</f>
        <v>0</v>
      </c>
      <c r="U512" s="54">
        <f xml:space="preserve"> SUM(U527, U539, U553, U565)</f>
        <v>0</v>
      </c>
      <c r="V512" s="58">
        <f>SUM(T512:U512)</f>
        <v>0</v>
      </c>
      <c r="W512" s="54">
        <f xml:space="preserve"> SUM(W527, W539, W553, W565)</f>
        <v>0</v>
      </c>
      <c r="X512" s="54">
        <f xml:space="preserve"> SUM(X527, X539, X553, X565)</f>
        <v>0</v>
      </c>
      <c r="Y512" s="58">
        <f>SUM(W512:X512)</f>
        <v>0</v>
      </c>
      <c r="Z512" s="54">
        <f xml:space="preserve"> SUM(Z527, Z539, Z553, Z565)</f>
        <v>0</v>
      </c>
      <c r="AA512" s="54">
        <f xml:space="preserve"> SUM(AA527, AA539, AA553, AA565)</f>
        <v>0</v>
      </c>
      <c r="AB512" s="58">
        <f>SUM(Z512:AA512)</f>
        <v>0</v>
      </c>
    </row>
    <row r="513" spans="2:28" hidden="1" outlineLevel="4" x14ac:dyDescent="0.2">
      <c r="B513" s="41"/>
    </row>
    <row r="514" spans="2:28" ht="15" hidden="1" outlineLevel="4" x14ac:dyDescent="0.25">
      <c r="B514" s="93" t="s">
        <v>161</v>
      </c>
      <c r="C514" s="49"/>
      <c r="D514" s="49"/>
      <c r="E514" s="53" t="s">
        <v>19</v>
      </c>
      <c r="J514" s="54">
        <f>SUM(J515, J516)</f>
        <v>0</v>
      </c>
      <c r="K514" s="54">
        <f t="shared" ref="K514:AB514" si="105">SUM(K515, K516)</f>
        <v>0</v>
      </c>
      <c r="L514" s="54">
        <f t="shared" si="105"/>
        <v>0</v>
      </c>
      <c r="M514" s="54">
        <f t="shared" si="105"/>
        <v>0</v>
      </c>
      <c r="N514" s="58">
        <f t="shared" si="105"/>
        <v>0</v>
      </c>
      <c r="O514" s="54">
        <f t="shared" si="105"/>
        <v>0</v>
      </c>
      <c r="P514" s="54">
        <f t="shared" si="105"/>
        <v>0</v>
      </c>
      <c r="Q514" s="54">
        <f t="shared" si="105"/>
        <v>0</v>
      </c>
      <c r="R514" s="54">
        <f t="shared" si="105"/>
        <v>0</v>
      </c>
      <c r="S514" s="58">
        <f t="shared" si="105"/>
        <v>0</v>
      </c>
      <c r="T514" s="54">
        <f t="shared" si="105"/>
        <v>0</v>
      </c>
      <c r="U514" s="54">
        <f t="shared" si="105"/>
        <v>0</v>
      </c>
      <c r="V514" s="58">
        <f t="shared" si="105"/>
        <v>0</v>
      </c>
      <c r="W514" s="54">
        <f t="shared" si="105"/>
        <v>0</v>
      </c>
      <c r="X514" s="54">
        <f t="shared" si="105"/>
        <v>0</v>
      </c>
      <c r="Y514" s="58">
        <f t="shared" si="105"/>
        <v>0</v>
      </c>
      <c r="Z514" s="54">
        <f t="shared" si="105"/>
        <v>0</v>
      </c>
      <c r="AA514" s="54">
        <f t="shared" si="105"/>
        <v>0</v>
      </c>
      <c r="AB514" s="58">
        <f t="shared" si="105"/>
        <v>0</v>
      </c>
    </row>
    <row r="515" spans="2:28" ht="15" hidden="1" outlineLevel="4" x14ac:dyDescent="0.25">
      <c r="B515" s="60" t="s">
        <v>122</v>
      </c>
      <c r="E515" s="8" t="s">
        <v>19</v>
      </c>
      <c r="J515" s="54">
        <f xml:space="preserve"> SUM(J530, J542)</f>
        <v>0</v>
      </c>
      <c r="K515" s="54">
        <f t="shared" ref="K515:AB515" si="106" xml:space="preserve"> SUM(K530, K542)</f>
        <v>0</v>
      </c>
      <c r="L515" s="54">
        <f t="shared" si="106"/>
        <v>0</v>
      </c>
      <c r="M515" s="54">
        <f t="shared" si="106"/>
        <v>0</v>
      </c>
      <c r="N515" s="58">
        <f t="shared" si="106"/>
        <v>0</v>
      </c>
      <c r="O515" s="54">
        <f t="shared" si="106"/>
        <v>0</v>
      </c>
      <c r="P515" s="54">
        <f t="shared" si="106"/>
        <v>0</v>
      </c>
      <c r="Q515" s="54">
        <f t="shared" si="106"/>
        <v>0</v>
      </c>
      <c r="R515" s="54">
        <f t="shared" si="106"/>
        <v>0</v>
      </c>
      <c r="S515" s="58">
        <f t="shared" si="106"/>
        <v>0</v>
      </c>
      <c r="T515" s="54">
        <f t="shared" si="106"/>
        <v>0</v>
      </c>
      <c r="U515" s="54">
        <f t="shared" si="106"/>
        <v>0</v>
      </c>
      <c r="V515" s="58">
        <f t="shared" si="106"/>
        <v>0</v>
      </c>
      <c r="W515" s="54">
        <f t="shared" si="106"/>
        <v>0</v>
      </c>
      <c r="X515" s="54">
        <f t="shared" si="106"/>
        <v>0</v>
      </c>
      <c r="Y515" s="58">
        <f t="shared" si="106"/>
        <v>0</v>
      </c>
      <c r="Z515" s="54">
        <f t="shared" si="106"/>
        <v>0</v>
      </c>
      <c r="AA515" s="54">
        <f t="shared" si="106"/>
        <v>0</v>
      </c>
      <c r="AB515" s="58">
        <f t="shared" si="106"/>
        <v>0</v>
      </c>
    </row>
    <row r="516" spans="2:28" ht="15" hidden="1" outlineLevel="4" x14ac:dyDescent="0.25">
      <c r="B516" s="60" t="s">
        <v>129</v>
      </c>
      <c r="E516" s="8" t="s">
        <v>19</v>
      </c>
      <c r="J516" s="54">
        <f xml:space="preserve"> SUM(J556, J568)</f>
        <v>0</v>
      </c>
      <c r="K516" s="54">
        <f t="shared" ref="K516:AB516" si="107" xml:space="preserve"> SUM(K556, K568)</f>
        <v>0</v>
      </c>
      <c r="L516" s="54">
        <f t="shared" si="107"/>
        <v>0</v>
      </c>
      <c r="M516" s="54">
        <f t="shared" si="107"/>
        <v>0</v>
      </c>
      <c r="N516" s="58">
        <f t="shared" si="107"/>
        <v>0</v>
      </c>
      <c r="O516" s="54">
        <f t="shared" si="107"/>
        <v>0</v>
      </c>
      <c r="P516" s="54">
        <f t="shared" si="107"/>
        <v>0</v>
      </c>
      <c r="Q516" s="54">
        <f t="shared" si="107"/>
        <v>0</v>
      </c>
      <c r="R516" s="54">
        <f t="shared" si="107"/>
        <v>0</v>
      </c>
      <c r="S516" s="58">
        <f t="shared" si="107"/>
        <v>0</v>
      </c>
      <c r="T516" s="54">
        <f t="shared" si="107"/>
        <v>0</v>
      </c>
      <c r="U516" s="54">
        <f t="shared" si="107"/>
        <v>0</v>
      </c>
      <c r="V516" s="58">
        <f t="shared" si="107"/>
        <v>0</v>
      </c>
      <c r="W516" s="54">
        <f t="shared" si="107"/>
        <v>0</v>
      </c>
      <c r="X516" s="54">
        <f t="shared" si="107"/>
        <v>0</v>
      </c>
      <c r="Y516" s="58">
        <f t="shared" si="107"/>
        <v>0</v>
      </c>
      <c r="Z516" s="54">
        <f t="shared" si="107"/>
        <v>0</v>
      </c>
      <c r="AA516" s="54">
        <f t="shared" si="107"/>
        <v>0</v>
      </c>
      <c r="AB516" s="58">
        <f t="shared" si="107"/>
        <v>0</v>
      </c>
    </row>
    <row r="517" spans="2:28" hidden="1" outlineLevel="4" x14ac:dyDescent="0.25"/>
    <row r="518" spans="2:28" ht="15" hidden="1" outlineLevel="4" x14ac:dyDescent="0.25">
      <c r="B518" s="62" t="s">
        <v>122</v>
      </c>
    </row>
    <row r="519" spans="2:28" hidden="1" outlineLevel="5" x14ac:dyDescent="0.25"/>
    <row r="520" spans="2:28" ht="15" hidden="1" outlineLevel="5" x14ac:dyDescent="0.25">
      <c r="B520" s="74" t="s">
        <v>123</v>
      </c>
      <c r="C520" s="50"/>
      <c r="D520" s="50"/>
    </row>
    <row r="521" spans="2:28" hidden="1" outlineLevel="6" x14ac:dyDescent="0.2">
      <c r="B521" s="67" t="s">
        <v>162</v>
      </c>
      <c r="C521" s="50"/>
      <c r="D521" s="50"/>
      <c r="E521" s="52" t="s">
        <v>9</v>
      </c>
      <c r="J521" s="54">
        <f t="shared" ref="J521:AB521" si="108" xml:space="preserve"> J237</f>
        <v>0</v>
      </c>
      <c r="K521" s="54">
        <f t="shared" si="108"/>
        <v>0</v>
      </c>
      <c r="L521" s="54">
        <f t="shared" si="108"/>
        <v>0</v>
      </c>
      <c r="M521" s="54">
        <f t="shared" si="108"/>
        <v>0</v>
      </c>
      <c r="N521" s="54">
        <f t="shared" si="108"/>
        <v>0</v>
      </c>
      <c r="O521" s="54">
        <f t="shared" si="108"/>
        <v>0</v>
      </c>
      <c r="P521" s="54">
        <f t="shared" si="108"/>
        <v>0</v>
      </c>
      <c r="Q521" s="54">
        <f t="shared" si="108"/>
        <v>0</v>
      </c>
      <c r="R521" s="54">
        <f t="shared" si="108"/>
        <v>0</v>
      </c>
      <c r="S521" s="54">
        <f t="shared" si="108"/>
        <v>0</v>
      </c>
      <c r="T521" s="54">
        <f t="shared" si="108"/>
        <v>0</v>
      </c>
      <c r="U521" s="54">
        <f t="shared" si="108"/>
        <v>0</v>
      </c>
      <c r="V521" s="54">
        <f t="shared" si="108"/>
        <v>0</v>
      </c>
      <c r="W521" s="54">
        <f t="shared" si="108"/>
        <v>0</v>
      </c>
      <c r="X521" s="54">
        <f t="shared" si="108"/>
        <v>0</v>
      </c>
      <c r="Y521" s="54">
        <f t="shared" si="108"/>
        <v>0</v>
      </c>
      <c r="Z521" s="54">
        <f t="shared" si="108"/>
        <v>0</v>
      </c>
      <c r="AA521" s="54">
        <f t="shared" si="108"/>
        <v>0</v>
      </c>
      <c r="AB521" s="54">
        <f t="shared" si="108"/>
        <v>0</v>
      </c>
    </row>
    <row r="522" spans="2:28" hidden="1" outlineLevel="6" x14ac:dyDescent="0.2">
      <c r="B522" s="67" t="s">
        <v>163</v>
      </c>
      <c r="C522" s="50"/>
      <c r="D522" s="50"/>
      <c r="E522" s="52" t="s">
        <v>9</v>
      </c>
      <c r="J522" s="54">
        <f t="shared" ref="J522:AB522" si="109" xml:space="preserve">  POWER(1 + J521, J$7) - 1</f>
        <v>0</v>
      </c>
      <c r="K522" s="54">
        <f t="shared" si="109"/>
        <v>0</v>
      </c>
      <c r="L522" s="54">
        <f t="shared" si="109"/>
        <v>0</v>
      </c>
      <c r="M522" s="54">
        <f t="shared" si="109"/>
        <v>0</v>
      </c>
      <c r="N522" s="54">
        <f t="shared" si="109"/>
        <v>0</v>
      </c>
      <c r="O522" s="54">
        <f t="shared" si="109"/>
        <v>0</v>
      </c>
      <c r="P522" s="54">
        <f t="shared" si="109"/>
        <v>0</v>
      </c>
      <c r="Q522" s="54">
        <f t="shared" si="109"/>
        <v>0</v>
      </c>
      <c r="R522" s="54">
        <f t="shared" si="109"/>
        <v>0</v>
      </c>
      <c r="S522" s="54">
        <f t="shared" si="109"/>
        <v>0</v>
      </c>
      <c r="T522" s="54">
        <f t="shared" si="109"/>
        <v>0</v>
      </c>
      <c r="U522" s="54">
        <f t="shared" si="109"/>
        <v>0</v>
      </c>
      <c r="V522" s="54">
        <f t="shared" si="109"/>
        <v>0</v>
      </c>
      <c r="W522" s="54">
        <f t="shared" si="109"/>
        <v>0</v>
      </c>
      <c r="X522" s="54">
        <f t="shared" si="109"/>
        <v>0</v>
      </c>
      <c r="Y522" s="54">
        <f t="shared" si="109"/>
        <v>0</v>
      </c>
      <c r="Z522" s="54">
        <f t="shared" si="109"/>
        <v>0</v>
      </c>
      <c r="AA522" s="54">
        <f t="shared" si="109"/>
        <v>0</v>
      </c>
      <c r="AB522" s="54">
        <f t="shared" si="109"/>
        <v>0</v>
      </c>
    </row>
    <row r="523" spans="2:28" ht="15" hidden="1" outlineLevel="6" x14ac:dyDescent="0.25">
      <c r="B523" s="61" t="s">
        <v>158</v>
      </c>
      <c r="C523" s="50"/>
      <c r="D523" s="50"/>
      <c r="E523" s="8" t="s">
        <v>19</v>
      </c>
      <c r="J523" s="54">
        <f xml:space="preserve"> J238</f>
        <v>0</v>
      </c>
      <c r="K523" s="54">
        <f t="shared" ref="K523:AA523" si="110" xml:space="preserve"> K238</f>
        <v>0</v>
      </c>
      <c r="L523" s="54">
        <f t="shared" si="110"/>
        <v>0</v>
      </c>
      <c r="M523" s="54">
        <f t="shared" si="110"/>
        <v>0</v>
      </c>
      <c r="N523" s="58">
        <f>SUM(J523:M523)</f>
        <v>0</v>
      </c>
      <c r="O523" s="54">
        <f t="shared" si="110"/>
        <v>0</v>
      </c>
      <c r="P523" s="54">
        <f t="shared" si="110"/>
        <v>0</v>
      </c>
      <c r="Q523" s="54">
        <f t="shared" si="110"/>
        <v>0</v>
      </c>
      <c r="R523" s="54">
        <f t="shared" si="110"/>
        <v>0</v>
      </c>
      <c r="S523" s="58">
        <f>SUM(O523:R523)</f>
        <v>0</v>
      </c>
      <c r="T523" s="54">
        <f t="shared" si="110"/>
        <v>0</v>
      </c>
      <c r="U523" s="54">
        <f t="shared" si="110"/>
        <v>0</v>
      </c>
      <c r="V523" s="58">
        <f>SUM(T523:U523)</f>
        <v>0</v>
      </c>
      <c r="W523" s="54">
        <f t="shared" si="110"/>
        <v>0</v>
      </c>
      <c r="X523" s="54">
        <f t="shared" si="110"/>
        <v>0</v>
      </c>
      <c r="Y523" s="58">
        <f>SUM(W523:X523)</f>
        <v>0</v>
      </c>
      <c r="Z523" s="54">
        <f t="shared" si="110"/>
        <v>0</v>
      </c>
      <c r="AA523" s="54">
        <f t="shared" si="110"/>
        <v>0</v>
      </c>
      <c r="AB523" s="58">
        <f>SUM(Z523:AA523)</f>
        <v>0</v>
      </c>
    </row>
    <row r="524" spans="2:28" ht="15" hidden="1" outlineLevel="6" x14ac:dyDescent="0.25">
      <c r="B524" s="61" t="s">
        <v>126</v>
      </c>
      <c r="C524" s="50"/>
      <c r="D524" s="50"/>
      <c r="E524" s="8" t="s">
        <v>19</v>
      </c>
      <c r="J524" s="54">
        <f t="shared" ref="J524:AA524" si="111" xml:space="preserve"> J239</f>
        <v>0</v>
      </c>
      <c r="K524" s="54">
        <f t="shared" si="111"/>
        <v>0</v>
      </c>
      <c r="L524" s="54">
        <f t="shared" si="111"/>
        <v>0</v>
      </c>
      <c r="M524" s="54">
        <f t="shared" si="111"/>
        <v>0</v>
      </c>
      <c r="N524" s="58">
        <f>SUM(J524:M524)</f>
        <v>0</v>
      </c>
      <c r="O524" s="54">
        <f t="shared" si="111"/>
        <v>0</v>
      </c>
      <c r="P524" s="54">
        <f t="shared" si="111"/>
        <v>0</v>
      </c>
      <c r="Q524" s="54">
        <f t="shared" si="111"/>
        <v>0</v>
      </c>
      <c r="R524" s="54">
        <f t="shared" si="111"/>
        <v>0</v>
      </c>
      <c r="S524" s="58">
        <f>SUM(O524:R524)</f>
        <v>0</v>
      </c>
      <c r="T524" s="54">
        <f t="shared" si="111"/>
        <v>0</v>
      </c>
      <c r="U524" s="54">
        <f t="shared" si="111"/>
        <v>0</v>
      </c>
      <c r="V524" s="58">
        <f>SUM(T524:U524)</f>
        <v>0</v>
      </c>
      <c r="W524" s="54">
        <f t="shared" si="111"/>
        <v>0</v>
      </c>
      <c r="X524" s="54">
        <f t="shared" si="111"/>
        <v>0</v>
      </c>
      <c r="Y524" s="58">
        <f>SUM(W524:X524)</f>
        <v>0</v>
      </c>
      <c r="Z524" s="54">
        <f t="shared" si="111"/>
        <v>0</v>
      </c>
      <c r="AA524" s="54">
        <f t="shared" si="111"/>
        <v>0</v>
      </c>
      <c r="AB524" s="58">
        <f>SUM(Z524:AA524)</f>
        <v>0</v>
      </c>
    </row>
    <row r="525" spans="2:28" ht="15" hidden="1" outlineLevel="6" x14ac:dyDescent="0.25">
      <c r="B525" s="61" t="s">
        <v>164</v>
      </c>
      <c r="C525" s="50"/>
      <c r="D525" s="50"/>
      <c r="E525" s="8" t="s">
        <v>19</v>
      </c>
      <c r="J525" s="54">
        <f t="shared" ref="J525:AA525" si="112" xml:space="preserve"> I525 + J523 - J524</f>
        <v>0</v>
      </c>
      <c r="K525" s="54">
        <f t="shared" si="112"/>
        <v>0</v>
      </c>
      <c r="L525" s="54">
        <f t="shared" si="112"/>
        <v>0</v>
      </c>
      <c r="M525" s="54">
        <f t="shared" si="112"/>
        <v>0</v>
      </c>
      <c r="N525" s="58">
        <f xml:space="preserve"> M525</f>
        <v>0</v>
      </c>
      <c r="O525" s="54">
        <f t="shared" si="112"/>
        <v>0</v>
      </c>
      <c r="P525" s="54">
        <f t="shared" si="112"/>
        <v>0</v>
      </c>
      <c r="Q525" s="54">
        <f t="shared" si="112"/>
        <v>0</v>
      </c>
      <c r="R525" s="54">
        <f t="shared" si="112"/>
        <v>0</v>
      </c>
      <c r="S525" s="58">
        <f xml:space="preserve"> R525</f>
        <v>0</v>
      </c>
      <c r="T525" s="54">
        <f t="shared" si="112"/>
        <v>0</v>
      </c>
      <c r="U525" s="54">
        <f t="shared" si="112"/>
        <v>0</v>
      </c>
      <c r="V525" s="58">
        <f xml:space="preserve"> U525</f>
        <v>0</v>
      </c>
      <c r="W525" s="54">
        <f t="shared" si="112"/>
        <v>0</v>
      </c>
      <c r="X525" s="54">
        <f t="shared" si="112"/>
        <v>0</v>
      </c>
      <c r="Y525" s="58">
        <f xml:space="preserve"> X525</f>
        <v>0</v>
      </c>
      <c r="Z525" s="54">
        <f t="shared" si="112"/>
        <v>0</v>
      </c>
      <c r="AA525" s="54">
        <f t="shared" si="112"/>
        <v>0</v>
      </c>
      <c r="AB525" s="58">
        <f xml:space="preserve"> AA525</f>
        <v>0</v>
      </c>
    </row>
    <row r="526" spans="2:28" ht="15" hidden="1" outlineLevel="6" x14ac:dyDescent="0.25">
      <c r="B526" s="61" t="s">
        <v>159</v>
      </c>
      <c r="C526" s="50"/>
      <c r="D526" s="50"/>
      <c r="E526" s="8" t="s">
        <v>19</v>
      </c>
      <c r="J526" s="54">
        <f xml:space="preserve">  (I529 + J525) * J522</f>
        <v>0</v>
      </c>
      <c r="K526" s="54">
        <f xml:space="preserve">  (J529 + K525) * K522</f>
        <v>0</v>
      </c>
      <c r="L526" s="54">
        <f t="shared" ref="L526:AA526" si="113" xml:space="preserve">  (K529 + L525) * L522</f>
        <v>0</v>
      </c>
      <c r="M526" s="54">
        <f t="shared" si="113"/>
        <v>0</v>
      </c>
      <c r="N526" s="58">
        <f>SUM(J526:M526)</f>
        <v>0</v>
      </c>
      <c r="O526" s="54">
        <f t="shared" si="113"/>
        <v>0</v>
      </c>
      <c r="P526" s="54">
        <f t="shared" si="113"/>
        <v>0</v>
      </c>
      <c r="Q526" s="54">
        <f t="shared" si="113"/>
        <v>0</v>
      </c>
      <c r="R526" s="54">
        <f t="shared" si="113"/>
        <v>0</v>
      </c>
      <c r="S526" s="58">
        <f>SUM(O526:R526)</f>
        <v>0</v>
      </c>
      <c r="T526" s="54">
        <f t="shared" si="113"/>
        <v>0</v>
      </c>
      <c r="U526" s="54">
        <f t="shared" si="113"/>
        <v>0</v>
      </c>
      <c r="V526" s="58">
        <f>SUM(T526:U526)</f>
        <v>0</v>
      </c>
      <c r="W526" s="54">
        <f t="shared" si="113"/>
        <v>0</v>
      </c>
      <c r="X526" s="54">
        <f t="shared" si="113"/>
        <v>0</v>
      </c>
      <c r="Y526" s="58">
        <f>SUM(W526:X526)</f>
        <v>0</v>
      </c>
      <c r="Z526" s="54">
        <f t="shared" si="113"/>
        <v>0</v>
      </c>
      <c r="AA526" s="54">
        <f t="shared" si="113"/>
        <v>0</v>
      </c>
      <c r="AB526" s="58">
        <f>SUM(Z526:AA526)</f>
        <v>0</v>
      </c>
    </row>
    <row r="527" spans="2:28" ht="15" hidden="1" outlineLevel="6" x14ac:dyDescent="0.25">
      <c r="B527" s="61" t="s">
        <v>160</v>
      </c>
      <c r="C527" s="50"/>
      <c r="D527" s="50"/>
      <c r="E527" s="8" t="s">
        <v>19</v>
      </c>
      <c r="F527" s="11" t="s">
        <v>168</v>
      </c>
      <c r="J527" s="54">
        <f>J526</f>
        <v>0</v>
      </c>
      <c r="K527" s="54">
        <f t="shared" ref="K527:AB527" si="114">K526</f>
        <v>0</v>
      </c>
      <c r="L527" s="54">
        <f t="shared" si="114"/>
        <v>0</v>
      </c>
      <c r="M527" s="54">
        <f t="shared" si="114"/>
        <v>0</v>
      </c>
      <c r="N527" s="58">
        <f t="shared" si="114"/>
        <v>0</v>
      </c>
      <c r="O527" s="54">
        <f t="shared" si="114"/>
        <v>0</v>
      </c>
      <c r="P527" s="54">
        <f t="shared" si="114"/>
        <v>0</v>
      </c>
      <c r="Q527" s="54">
        <f t="shared" si="114"/>
        <v>0</v>
      </c>
      <c r="R527" s="54">
        <f t="shared" si="114"/>
        <v>0</v>
      </c>
      <c r="S527" s="58">
        <f t="shared" si="114"/>
        <v>0</v>
      </c>
      <c r="T527" s="54">
        <f t="shared" si="114"/>
        <v>0</v>
      </c>
      <c r="U527" s="54">
        <f t="shared" si="114"/>
        <v>0</v>
      </c>
      <c r="V527" s="58">
        <f t="shared" si="114"/>
        <v>0</v>
      </c>
      <c r="W527" s="54">
        <f t="shared" si="114"/>
        <v>0</v>
      </c>
      <c r="X527" s="54">
        <f t="shared" si="114"/>
        <v>0</v>
      </c>
      <c r="Y527" s="58">
        <f t="shared" si="114"/>
        <v>0</v>
      </c>
      <c r="Z527" s="54">
        <f t="shared" si="114"/>
        <v>0</v>
      </c>
      <c r="AA527" s="54">
        <f t="shared" si="114"/>
        <v>0</v>
      </c>
      <c r="AB527" s="58">
        <f t="shared" si="114"/>
        <v>0</v>
      </c>
    </row>
    <row r="528" spans="2:28" ht="15" hidden="1" outlineLevel="6" x14ac:dyDescent="0.25">
      <c r="B528" s="61" t="s">
        <v>165</v>
      </c>
      <c r="C528" s="50"/>
      <c r="D528" s="50"/>
      <c r="E528" s="8" t="s">
        <v>19</v>
      </c>
      <c r="J528" s="54">
        <f t="shared" ref="J528:AA528" si="115" xml:space="preserve"> J526 - J527</f>
        <v>0</v>
      </c>
      <c r="K528" s="54">
        <f t="shared" si="115"/>
        <v>0</v>
      </c>
      <c r="L528" s="54">
        <f t="shared" si="115"/>
        <v>0</v>
      </c>
      <c r="M528" s="54">
        <f t="shared" si="115"/>
        <v>0</v>
      </c>
      <c r="N528" s="58">
        <f xml:space="preserve"> M528</f>
        <v>0</v>
      </c>
      <c r="O528" s="54">
        <f t="shared" si="115"/>
        <v>0</v>
      </c>
      <c r="P528" s="54">
        <f t="shared" si="115"/>
        <v>0</v>
      </c>
      <c r="Q528" s="54">
        <f t="shared" si="115"/>
        <v>0</v>
      </c>
      <c r="R528" s="54">
        <f t="shared" si="115"/>
        <v>0</v>
      </c>
      <c r="S528" s="58">
        <f xml:space="preserve"> R528</f>
        <v>0</v>
      </c>
      <c r="T528" s="54">
        <f t="shared" si="115"/>
        <v>0</v>
      </c>
      <c r="U528" s="54">
        <f t="shared" si="115"/>
        <v>0</v>
      </c>
      <c r="V528" s="58">
        <f xml:space="preserve"> U528</f>
        <v>0</v>
      </c>
      <c r="W528" s="54">
        <f t="shared" si="115"/>
        <v>0</v>
      </c>
      <c r="X528" s="54">
        <f t="shared" si="115"/>
        <v>0</v>
      </c>
      <c r="Y528" s="58">
        <f xml:space="preserve"> X528</f>
        <v>0</v>
      </c>
      <c r="Z528" s="54">
        <f t="shared" si="115"/>
        <v>0</v>
      </c>
      <c r="AA528" s="54">
        <f t="shared" si="115"/>
        <v>0</v>
      </c>
      <c r="AB528" s="58">
        <f xml:space="preserve"> AA528</f>
        <v>0</v>
      </c>
    </row>
    <row r="529" spans="2:28" ht="15" hidden="1" outlineLevel="6" x14ac:dyDescent="0.25">
      <c r="B529" s="61" t="s">
        <v>166</v>
      </c>
      <c r="C529" s="50"/>
      <c r="D529" s="50"/>
      <c r="E529" s="8" t="s">
        <v>19</v>
      </c>
      <c r="J529" s="54">
        <f xml:space="preserve">  I529 + J528</f>
        <v>0</v>
      </c>
      <c r="K529" s="54">
        <f t="shared" ref="K529:AA529" si="116" xml:space="preserve">  J529 + K528</f>
        <v>0</v>
      </c>
      <c r="L529" s="54">
        <f t="shared" si="116"/>
        <v>0</v>
      </c>
      <c r="M529" s="54">
        <f t="shared" si="116"/>
        <v>0</v>
      </c>
      <c r="N529" s="58">
        <f xml:space="preserve"> M529</f>
        <v>0</v>
      </c>
      <c r="O529" s="54">
        <f t="shared" si="116"/>
        <v>0</v>
      </c>
      <c r="P529" s="54">
        <f t="shared" si="116"/>
        <v>0</v>
      </c>
      <c r="Q529" s="54">
        <f t="shared" si="116"/>
        <v>0</v>
      </c>
      <c r="R529" s="54">
        <f t="shared" si="116"/>
        <v>0</v>
      </c>
      <c r="S529" s="58">
        <f xml:space="preserve"> R529</f>
        <v>0</v>
      </c>
      <c r="T529" s="54">
        <f t="shared" si="116"/>
        <v>0</v>
      </c>
      <c r="U529" s="54">
        <f t="shared" si="116"/>
        <v>0</v>
      </c>
      <c r="V529" s="58">
        <f xml:space="preserve"> U529</f>
        <v>0</v>
      </c>
      <c r="W529" s="54">
        <f t="shared" si="116"/>
        <v>0</v>
      </c>
      <c r="X529" s="54">
        <f t="shared" si="116"/>
        <v>0</v>
      </c>
      <c r="Y529" s="58">
        <f xml:space="preserve"> X529</f>
        <v>0</v>
      </c>
      <c r="Z529" s="54">
        <f t="shared" si="116"/>
        <v>0</v>
      </c>
      <c r="AA529" s="54">
        <f t="shared" si="116"/>
        <v>0</v>
      </c>
      <c r="AB529" s="58">
        <f xml:space="preserve"> AA529</f>
        <v>0</v>
      </c>
    </row>
    <row r="530" spans="2:28" hidden="1" outlineLevel="6" x14ac:dyDescent="0.2">
      <c r="B530" s="61" t="s">
        <v>167</v>
      </c>
      <c r="C530" s="50"/>
      <c r="D530" s="50"/>
      <c r="E530" s="8" t="s">
        <v>19</v>
      </c>
      <c r="J530" s="54">
        <f xml:space="preserve">  J525 + J529</f>
        <v>0</v>
      </c>
      <c r="K530" s="54">
        <f t="shared" ref="K530:AB530" si="117" xml:space="preserve">  K525 + K529</f>
        <v>0</v>
      </c>
      <c r="L530" s="54">
        <f t="shared" si="117"/>
        <v>0</v>
      </c>
      <c r="M530" s="54">
        <f t="shared" si="117"/>
        <v>0</v>
      </c>
      <c r="N530" s="54">
        <f t="shared" si="117"/>
        <v>0</v>
      </c>
      <c r="O530" s="54">
        <f t="shared" si="117"/>
        <v>0</v>
      </c>
      <c r="P530" s="54">
        <f t="shared" si="117"/>
        <v>0</v>
      </c>
      <c r="Q530" s="54">
        <f t="shared" si="117"/>
        <v>0</v>
      </c>
      <c r="R530" s="54">
        <f t="shared" si="117"/>
        <v>0</v>
      </c>
      <c r="S530" s="54">
        <f t="shared" si="117"/>
        <v>0</v>
      </c>
      <c r="T530" s="54">
        <f t="shared" si="117"/>
        <v>0</v>
      </c>
      <c r="U530" s="54">
        <f t="shared" si="117"/>
        <v>0</v>
      </c>
      <c r="V530" s="54">
        <f t="shared" si="117"/>
        <v>0</v>
      </c>
      <c r="W530" s="54">
        <f t="shared" si="117"/>
        <v>0</v>
      </c>
      <c r="X530" s="54">
        <f t="shared" si="117"/>
        <v>0</v>
      </c>
      <c r="Y530" s="54">
        <f t="shared" si="117"/>
        <v>0</v>
      </c>
      <c r="Z530" s="54">
        <f t="shared" si="117"/>
        <v>0</v>
      </c>
      <c r="AA530" s="54">
        <f t="shared" si="117"/>
        <v>0</v>
      </c>
      <c r="AB530" s="54">
        <f t="shared" si="117"/>
        <v>0</v>
      </c>
    </row>
    <row r="531" spans="2:28" hidden="1" outlineLevel="5" x14ac:dyDescent="0.25"/>
    <row r="532" spans="2:28" ht="15" hidden="1" outlineLevel="5" x14ac:dyDescent="0.25">
      <c r="B532" s="74" t="s">
        <v>128</v>
      </c>
      <c r="C532" s="50"/>
      <c r="D532" s="50"/>
    </row>
    <row r="533" spans="2:28" hidden="1" outlineLevel="6" x14ac:dyDescent="0.2">
      <c r="B533" s="67" t="s">
        <v>162</v>
      </c>
      <c r="C533" s="50"/>
      <c r="D533" s="50"/>
      <c r="E533" s="52" t="s">
        <v>9</v>
      </c>
      <c r="J533" s="54">
        <f t="shared" ref="J533:AB533" si="118" xml:space="preserve"> J242</f>
        <v>0</v>
      </c>
      <c r="K533" s="54">
        <f t="shared" si="118"/>
        <v>0</v>
      </c>
      <c r="L533" s="54">
        <f t="shared" si="118"/>
        <v>0</v>
      </c>
      <c r="M533" s="54">
        <f t="shared" si="118"/>
        <v>0</v>
      </c>
      <c r="N533" s="54">
        <f t="shared" si="118"/>
        <v>0</v>
      </c>
      <c r="O533" s="54">
        <f t="shared" si="118"/>
        <v>0</v>
      </c>
      <c r="P533" s="54">
        <f t="shared" si="118"/>
        <v>0</v>
      </c>
      <c r="Q533" s="54">
        <f t="shared" si="118"/>
        <v>0</v>
      </c>
      <c r="R533" s="54">
        <f t="shared" si="118"/>
        <v>0</v>
      </c>
      <c r="S533" s="54">
        <f t="shared" si="118"/>
        <v>0</v>
      </c>
      <c r="T533" s="54">
        <f t="shared" si="118"/>
        <v>0</v>
      </c>
      <c r="U533" s="54">
        <f t="shared" si="118"/>
        <v>0</v>
      </c>
      <c r="V533" s="54">
        <f t="shared" si="118"/>
        <v>0</v>
      </c>
      <c r="W533" s="54">
        <f t="shared" si="118"/>
        <v>0</v>
      </c>
      <c r="X533" s="54">
        <f t="shared" si="118"/>
        <v>0</v>
      </c>
      <c r="Y533" s="54">
        <f t="shared" si="118"/>
        <v>0</v>
      </c>
      <c r="Z533" s="54">
        <f t="shared" si="118"/>
        <v>0</v>
      </c>
      <c r="AA533" s="54">
        <f t="shared" si="118"/>
        <v>0</v>
      </c>
      <c r="AB533" s="54">
        <f t="shared" si="118"/>
        <v>0</v>
      </c>
    </row>
    <row r="534" spans="2:28" hidden="1" outlineLevel="6" x14ac:dyDescent="0.2">
      <c r="B534" s="67" t="s">
        <v>163</v>
      </c>
      <c r="C534" s="50"/>
      <c r="D534" s="50"/>
      <c r="E534" s="52" t="s">
        <v>9</v>
      </c>
      <c r="J534" s="54">
        <f t="shared" ref="J534:AB534" si="119" xml:space="preserve">  POWER(1 + J533, J$7) - 1</f>
        <v>0</v>
      </c>
      <c r="K534" s="54">
        <f t="shared" si="119"/>
        <v>0</v>
      </c>
      <c r="L534" s="54">
        <f t="shared" si="119"/>
        <v>0</v>
      </c>
      <c r="M534" s="54">
        <f t="shared" si="119"/>
        <v>0</v>
      </c>
      <c r="N534" s="54">
        <f t="shared" si="119"/>
        <v>0</v>
      </c>
      <c r="O534" s="54">
        <f t="shared" si="119"/>
        <v>0</v>
      </c>
      <c r="P534" s="54">
        <f t="shared" si="119"/>
        <v>0</v>
      </c>
      <c r="Q534" s="54">
        <f t="shared" si="119"/>
        <v>0</v>
      </c>
      <c r="R534" s="54">
        <f t="shared" si="119"/>
        <v>0</v>
      </c>
      <c r="S534" s="54">
        <f t="shared" si="119"/>
        <v>0</v>
      </c>
      <c r="T534" s="54">
        <f t="shared" si="119"/>
        <v>0</v>
      </c>
      <c r="U534" s="54">
        <f t="shared" si="119"/>
        <v>0</v>
      </c>
      <c r="V534" s="54">
        <f t="shared" si="119"/>
        <v>0</v>
      </c>
      <c r="W534" s="54">
        <f t="shared" si="119"/>
        <v>0</v>
      </c>
      <c r="X534" s="54">
        <f t="shared" si="119"/>
        <v>0</v>
      </c>
      <c r="Y534" s="54">
        <f t="shared" si="119"/>
        <v>0</v>
      </c>
      <c r="Z534" s="54">
        <f t="shared" si="119"/>
        <v>0</v>
      </c>
      <c r="AA534" s="54">
        <f t="shared" si="119"/>
        <v>0</v>
      </c>
      <c r="AB534" s="54">
        <f t="shared" si="119"/>
        <v>0</v>
      </c>
    </row>
    <row r="535" spans="2:28" ht="15" hidden="1" outlineLevel="6" x14ac:dyDescent="0.25">
      <c r="B535" s="61" t="s">
        <v>158</v>
      </c>
      <c r="C535" s="50"/>
      <c r="D535" s="50"/>
      <c r="E535" s="8" t="s">
        <v>19</v>
      </c>
      <c r="J535" s="54">
        <f t="shared" ref="J535:M536" si="120" xml:space="preserve"> J243</f>
        <v>0</v>
      </c>
      <c r="K535" s="54">
        <f t="shared" si="120"/>
        <v>0</v>
      </c>
      <c r="L535" s="54">
        <f t="shared" si="120"/>
        <v>0</v>
      </c>
      <c r="M535" s="54">
        <f t="shared" si="120"/>
        <v>0</v>
      </c>
      <c r="N535" s="58">
        <f>SUM(J535:M535)</f>
        <v>0</v>
      </c>
      <c r="O535" s="54">
        <f t="shared" ref="O535:R536" si="121" xml:space="preserve"> O243</f>
        <v>0</v>
      </c>
      <c r="P535" s="54">
        <f t="shared" si="121"/>
        <v>0</v>
      </c>
      <c r="Q535" s="54">
        <f t="shared" si="121"/>
        <v>0</v>
      </c>
      <c r="R535" s="54">
        <f t="shared" si="121"/>
        <v>0</v>
      </c>
      <c r="S535" s="58">
        <f>SUM(O535:R535)</f>
        <v>0</v>
      </c>
      <c r="T535" s="54">
        <f xml:space="preserve"> T243</f>
        <v>0</v>
      </c>
      <c r="U535" s="54">
        <f xml:space="preserve"> U243</f>
        <v>0</v>
      </c>
      <c r="V535" s="58">
        <f>SUM(T535:U535)</f>
        <v>0</v>
      </c>
      <c r="W535" s="54">
        <f xml:space="preserve"> W243</f>
        <v>0</v>
      </c>
      <c r="X535" s="54">
        <f xml:space="preserve"> X243</f>
        <v>0</v>
      </c>
      <c r="Y535" s="58">
        <f>SUM(W535:X535)</f>
        <v>0</v>
      </c>
      <c r="Z535" s="54">
        <f xml:space="preserve"> Z243</f>
        <v>0</v>
      </c>
      <c r="AA535" s="54">
        <f xml:space="preserve"> AA243</f>
        <v>0</v>
      </c>
      <c r="AB535" s="58">
        <f>SUM(Z535:AA535)</f>
        <v>0</v>
      </c>
    </row>
    <row r="536" spans="2:28" ht="15" hidden="1" outlineLevel="6" x14ac:dyDescent="0.25">
      <c r="B536" s="61" t="s">
        <v>126</v>
      </c>
      <c r="C536" s="50"/>
      <c r="D536" s="50"/>
      <c r="E536" s="8" t="s">
        <v>19</v>
      </c>
      <c r="J536" s="54">
        <f t="shared" si="120"/>
        <v>0</v>
      </c>
      <c r="K536" s="54">
        <f t="shared" si="120"/>
        <v>0</v>
      </c>
      <c r="L536" s="54">
        <f t="shared" si="120"/>
        <v>0</v>
      </c>
      <c r="M536" s="54">
        <f t="shared" si="120"/>
        <v>0</v>
      </c>
      <c r="N536" s="58">
        <f>SUM(J536:M536)</f>
        <v>0</v>
      </c>
      <c r="O536" s="54">
        <f t="shared" si="121"/>
        <v>0</v>
      </c>
      <c r="P536" s="54">
        <f t="shared" si="121"/>
        <v>0</v>
      </c>
      <c r="Q536" s="54">
        <f t="shared" si="121"/>
        <v>0</v>
      </c>
      <c r="R536" s="54">
        <f t="shared" si="121"/>
        <v>0</v>
      </c>
      <c r="S536" s="58">
        <f>SUM(O536:R536)</f>
        <v>0</v>
      </c>
      <c r="T536" s="54">
        <f xml:space="preserve"> T244</f>
        <v>0</v>
      </c>
      <c r="U536" s="54">
        <f xml:space="preserve"> U244</f>
        <v>0</v>
      </c>
      <c r="V536" s="58">
        <f>SUM(T536:U536)</f>
        <v>0</v>
      </c>
      <c r="W536" s="54">
        <f xml:space="preserve"> W244</f>
        <v>0</v>
      </c>
      <c r="X536" s="54">
        <f xml:space="preserve"> X244</f>
        <v>0</v>
      </c>
      <c r="Y536" s="58">
        <f>SUM(W536:X536)</f>
        <v>0</v>
      </c>
      <c r="Z536" s="54">
        <f xml:space="preserve"> Z244</f>
        <v>0</v>
      </c>
      <c r="AA536" s="54">
        <f xml:space="preserve"> AA244</f>
        <v>0</v>
      </c>
      <c r="AB536" s="58">
        <f>SUM(Z536:AA536)</f>
        <v>0</v>
      </c>
    </row>
    <row r="537" spans="2:28" ht="15" hidden="1" outlineLevel="6" x14ac:dyDescent="0.25">
      <c r="B537" s="61" t="s">
        <v>164</v>
      </c>
      <c r="C537" s="50"/>
      <c r="D537" s="50"/>
      <c r="E537" s="8" t="s">
        <v>19</v>
      </c>
      <c r="J537" s="54">
        <f xml:space="preserve"> I537 + J535 - J536</f>
        <v>0</v>
      </c>
      <c r="K537" s="54">
        <f xml:space="preserve"> J537 + K535 - K536</f>
        <v>0</v>
      </c>
      <c r="L537" s="54">
        <f xml:space="preserve"> K537 + L535 - L536</f>
        <v>0</v>
      </c>
      <c r="M537" s="54">
        <f xml:space="preserve"> L537 + M535 - M536</f>
        <v>0</v>
      </c>
      <c r="N537" s="58">
        <f xml:space="preserve"> M537</f>
        <v>0</v>
      </c>
      <c r="O537" s="54">
        <f xml:space="preserve"> N537 + O535 - O536</f>
        <v>0</v>
      </c>
      <c r="P537" s="54">
        <f xml:space="preserve"> O537 + P535 - P536</f>
        <v>0</v>
      </c>
      <c r="Q537" s="54">
        <f xml:space="preserve"> P537 + Q535 - Q536</f>
        <v>0</v>
      </c>
      <c r="R537" s="54">
        <f xml:space="preserve"> Q537 + R535 - R536</f>
        <v>0</v>
      </c>
      <c r="S537" s="58">
        <f xml:space="preserve"> R537</f>
        <v>0</v>
      </c>
      <c r="T537" s="54">
        <f xml:space="preserve"> S537 + T535 - T536</f>
        <v>0</v>
      </c>
      <c r="U537" s="54">
        <f xml:space="preserve"> T537 + U535 - U536</f>
        <v>0</v>
      </c>
      <c r="V537" s="58">
        <f xml:space="preserve"> U537</f>
        <v>0</v>
      </c>
      <c r="W537" s="54">
        <f xml:space="preserve"> V537 + W535 - W536</f>
        <v>0</v>
      </c>
      <c r="X537" s="54">
        <f xml:space="preserve"> W537 + X535 - X536</f>
        <v>0</v>
      </c>
      <c r="Y537" s="58">
        <f xml:space="preserve"> X537</f>
        <v>0</v>
      </c>
      <c r="Z537" s="54">
        <f xml:space="preserve"> Y537 + Z535 - Z536</f>
        <v>0</v>
      </c>
      <c r="AA537" s="54">
        <f xml:space="preserve"> Z537 + AA535 - AA536</f>
        <v>0</v>
      </c>
      <c r="AB537" s="58">
        <f xml:space="preserve"> AA537</f>
        <v>0</v>
      </c>
    </row>
    <row r="538" spans="2:28" ht="15" hidden="1" outlineLevel="6" x14ac:dyDescent="0.25">
      <c r="B538" s="61" t="s">
        <v>159</v>
      </c>
      <c r="C538" s="50"/>
      <c r="D538" s="50"/>
      <c r="E538" s="8" t="s">
        <v>19</v>
      </c>
      <c r="J538" s="54">
        <f xml:space="preserve">  (I541 + J537) * J534</f>
        <v>0</v>
      </c>
      <c r="K538" s="54">
        <f xml:space="preserve">  (J541 + K537) * K534</f>
        <v>0</v>
      </c>
      <c r="L538" s="54">
        <f xml:space="preserve">  (K541 + L537) * L534</f>
        <v>0</v>
      </c>
      <c r="M538" s="54">
        <f xml:space="preserve">  (L541 + M537) * M534</f>
        <v>0</v>
      </c>
      <c r="N538" s="58">
        <f>SUM(J538:M538)</f>
        <v>0</v>
      </c>
      <c r="O538" s="54">
        <f xml:space="preserve">  (N541 + O537) * O534</f>
        <v>0</v>
      </c>
      <c r="P538" s="54">
        <f xml:space="preserve">  (O541 + P537) * P534</f>
        <v>0</v>
      </c>
      <c r="Q538" s="54">
        <f xml:space="preserve">  (P541 + Q537) * Q534</f>
        <v>0</v>
      </c>
      <c r="R538" s="54">
        <f xml:space="preserve">  (Q541 + R537) * R534</f>
        <v>0</v>
      </c>
      <c r="S538" s="58">
        <f>SUM(O538:R538)</f>
        <v>0</v>
      </c>
      <c r="T538" s="54">
        <f xml:space="preserve">  (S541 + T537) * T534</f>
        <v>0</v>
      </c>
      <c r="U538" s="54">
        <f xml:space="preserve">  (T541 + U537) * U534</f>
        <v>0</v>
      </c>
      <c r="V538" s="58">
        <f>SUM(T538:U538)</f>
        <v>0</v>
      </c>
      <c r="W538" s="54">
        <f xml:space="preserve">  (V541 + W537) * W534</f>
        <v>0</v>
      </c>
      <c r="X538" s="54">
        <f xml:space="preserve">  (W541 + X537) * X534</f>
        <v>0</v>
      </c>
      <c r="Y538" s="58">
        <f>SUM(W538:X538)</f>
        <v>0</v>
      </c>
      <c r="Z538" s="54">
        <f xml:space="preserve">  (Y541 + Z537) * Z534</f>
        <v>0</v>
      </c>
      <c r="AA538" s="54">
        <f xml:space="preserve">  (Z541 + AA537) * AA534</f>
        <v>0</v>
      </c>
      <c r="AB538" s="58">
        <f>SUM(Z538:AA538)</f>
        <v>0</v>
      </c>
    </row>
    <row r="539" spans="2:28" ht="15" hidden="1" outlineLevel="6" x14ac:dyDescent="0.25">
      <c r="B539" s="61" t="s">
        <v>160</v>
      </c>
      <c r="C539" s="50"/>
      <c r="D539" s="50"/>
      <c r="E539" s="8" t="s">
        <v>19</v>
      </c>
      <c r="F539" s="11" t="s">
        <v>168</v>
      </c>
      <c r="J539" s="54">
        <f t="shared" ref="J539:AB539" si="122">J538</f>
        <v>0</v>
      </c>
      <c r="K539" s="54">
        <f t="shared" si="122"/>
        <v>0</v>
      </c>
      <c r="L539" s="54">
        <f t="shared" si="122"/>
        <v>0</v>
      </c>
      <c r="M539" s="54">
        <f t="shared" si="122"/>
        <v>0</v>
      </c>
      <c r="N539" s="58">
        <f t="shared" si="122"/>
        <v>0</v>
      </c>
      <c r="O539" s="54">
        <f t="shared" si="122"/>
        <v>0</v>
      </c>
      <c r="P539" s="54">
        <f t="shared" si="122"/>
        <v>0</v>
      </c>
      <c r="Q539" s="54">
        <f t="shared" si="122"/>
        <v>0</v>
      </c>
      <c r="R539" s="54">
        <f t="shared" si="122"/>
        <v>0</v>
      </c>
      <c r="S539" s="58">
        <f t="shared" si="122"/>
        <v>0</v>
      </c>
      <c r="T539" s="54">
        <f t="shared" si="122"/>
        <v>0</v>
      </c>
      <c r="U539" s="54">
        <f t="shared" si="122"/>
        <v>0</v>
      </c>
      <c r="V539" s="58">
        <f t="shared" si="122"/>
        <v>0</v>
      </c>
      <c r="W539" s="54">
        <f t="shared" si="122"/>
        <v>0</v>
      </c>
      <c r="X539" s="54">
        <f t="shared" si="122"/>
        <v>0</v>
      </c>
      <c r="Y539" s="58">
        <f t="shared" si="122"/>
        <v>0</v>
      </c>
      <c r="Z539" s="54">
        <f t="shared" si="122"/>
        <v>0</v>
      </c>
      <c r="AA539" s="54">
        <f t="shared" si="122"/>
        <v>0</v>
      </c>
      <c r="AB539" s="58">
        <f t="shared" si="122"/>
        <v>0</v>
      </c>
    </row>
    <row r="540" spans="2:28" ht="15" hidden="1" outlineLevel="6" x14ac:dyDescent="0.25">
      <c r="B540" s="61" t="s">
        <v>165</v>
      </c>
      <c r="C540" s="50"/>
      <c r="D540" s="50"/>
      <c r="E540" s="8" t="s">
        <v>19</v>
      </c>
      <c r="J540" s="54">
        <f xml:space="preserve"> J538 - J539</f>
        <v>0</v>
      </c>
      <c r="K540" s="54">
        <f xml:space="preserve"> K538 - K539</f>
        <v>0</v>
      </c>
      <c r="L540" s="54">
        <f xml:space="preserve"> L538 - L539</f>
        <v>0</v>
      </c>
      <c r="M540" s="54">
        <f xml:space="preserve"> M538 - M539</f>
        <v>0</v>
      </c>
      <c r="N540" s="58">
        <f xml:space="preserve"> M540</f>
        <v>0</v>
      </c>
      <c r="O540" s="54">
        <f xml:space="preserve"> O538 - O539</f>
        <v>0</v>
      </c>
      <c r="P540" s="54">
        <f xml:space="preserve"> P538 - P539</f>
        <v>0</v>
      </c>
      <c r="Q540" s="54">
        <f xml:space="preserve"> Q538 - Q539</f>
        <v>0</v>
      </c>
      <c r="R540" s="54">
        <f xml:space="preserve"> R538 - R539</f>
        <v>0</v>
      </c>
      <c r="S540" s="58">
        <f xml:space="preserve"> R540</f>
        <v>0</v>
      </c>
      <c r="T540" s="54">
        <f xml:space="preserve"> T538 - T539</f>
        <v>0</v>
      </c>
      <c r="U540" s="54">
        <f xml:space="preserve"> U538 - U539</f>
        <v>0</v>
      </c>
      <c r="V540" s="58">
        <f xml:space="preserve"> U540</f>
        <v>0</v>
      </c>
      <c r="W540" s="54">
        <f xml:space="preserve"> W538 - W539</f>
        <v>0</v>
      </c>
      <c r="X540" s="54">
        <f xml:space="preserve"> X538 - X539</f>
        <v>0</v>
      </c>
      <c r="Y540" s="58">
        <f xml:space="preserve"> X540</f>
        <v>0</v>
      </c>
      <c r="Z540" s="54">
        <f xml:space="preserve"> Z538 - Z539</f>
        <v>0</v>
      </c>
      <c r="AA540" s="54">
        <f xml:space="preserve"> AA538 - AA539</f>
        <v>0</v>
      </c>
      <c r="AB540" s="58">
        <f xml:space="preserve"> AA540</f>
        <v>0</v>
      </c>
    </row>
    <row r="541" spans="2:28" ht="15" hidden="1" outlineLevel="6" x14ac:dyDescent="0.25">
      <c r="B541" s="61" t="s">
        <v>166</v>
      </c>
      <c r="C541" s="50"/>
      <c r="D541" s="50"/>
      <c r="E541" s="8" t="s">
        <v>19</v>
      </c>
      <c r="J541" s="54">
        <f xml:space="preserve">  I541 + J540</f>
        <v>0</v>
      </c>
      <c r="K541" s="54">
        <f xml:space="preserve">  J541 + K540</f>
        <v>0</v>
      </c>
      <c r="L541" s="54">
        <f xml:space="preserve">  K541 + L540</f>
        <v>0</v>
      </c>
      <c r="M541" s="54">
        <f xml:space="preserve">  L541 + M540</f>
        <v>0</v>
      </c>
      <c r="N541" s="58">
        <f xml:space="preserve"> M541</f>
        <v>0</v>
      </c>
      <c r="O541" s="54">
        <f xml:space="preserve">  N541 + O540</f>
        <v>0</v>
      </c>
      <c r="P541" s="54">
        <f xml:space="preserve">  O541 + P540</f>
        <v>0</v>
      </c>
      <c r="Q541" s="54">
        <f xml:space="preserve">  P541 + Q540</f>
        <v>0</v>
      </c>
      <c r="R541" s="54">
        <f xml:space="preserve">  Q541 + R540</f>
        <v>0</v>
      </c>
      <c r="S541" s="58">
        <f xml:space="preserve"> R541</f>
        <v>0</v>
      </c>
      <c r="T541" s="54">
        <f xml:space="preserve">  S541 + T540</f>
        <v>0</v>
      </c>
      <c r="U541" s="54">
        <f xml:space="preserve">  T541 + U540</f>
        <v>0</v>
      </c>
      <c r="V541" s="58">
        <f xml:space="preserve"> U541</f>
        <v>0</v>
      </c>
      <c r="W541" s="54">
        <f xml:space="preserve">  V541 + W540</f>
        <v>0</v>
      </c>
      <c r="X541" s="54">
        <f xml:space="preserve">  W541 + X540</f>
        <v>0</v>
      </c>
      <c r="Y541" s="58">
        <f xml:space="preserve"> X541</f>
        <v>0</v>
      </c>
      <c r="Z541" s="54">
        <f xml:space="preserve">  Y541 + Z540</f>
        <v>0</v>
      </c>
      <c r="AA541" s="54">
        <f xml:space="preserve">  Z541 + AA540</f>
        <v>0</v>
      </c>
      <c r="AB541" s="58">
        <f xml:space="preserve"> AA541</f>
        <v>0</v>
      </c>
    </row>
    <row r="542" spans="2:28" hidden="1" outlineLevel="6" x14ac:dyDescent="0.2">
      <c r="B542" s="61" t="s">
        <v>167</v>
      </c>
      <c r="C542" s="50"/>
      <c r="D542" s="50"/>
      <c r="E542" s="8" t="s">
        <v>19</v>
      </c>
      <c r="J542" s="54">
        <f t="shared" ref="J542:AB542" si="123" xml:space="preserve">  J537 + J541</f>
        <v>0</v>
      </c>
      <c r="K542" s="54">
        <f t="shared" si="123"/>
        <v>0</v>
      </c>
      <c r="L542" s="54">
        <f t="shared" si="123"/>
        <v>0</v>
      </c>
      <c r="M542" s="54">
        <f t="shared" si="123"/>
        <v>0</v>
      </c>
      <c r="N542" s="54">
        <f t="shared" si="123"/>
        <v>0</v>
      </c>
      <c r="O542" s="54">
        <f t="shared" si="123"/>
        <v>0</v>
      </c>
      <c r="P542" s="54">
        <f t="shared" si="123"/>
        <v>0</v>
      </c>
      <c r="Q542" s="54">
        <f t="shared" si="123"/>
        <v>0</v>
      </c>
      <c r="R542" s="54">
        <f t="shared" si="123"/>
        <v>0</v>
      </c>
      <c r="S542" s="54">
        <f t="shared" si="123"/>
        <v>0</v>
      </c>
      <c r="T542" s="54">
        <f t="shared" si="123"/>
        <v>0</v>
      </c>
      <c r="U542" s="54">
        <f t="shared" si="123"/>
        <v>0</v>
      </c>
      <c r="V542" s="54">
        <f t="shared" si="123"/>
        <v>0</v>
      </c>
      <c r="W542" s="54">
        <f t="shared" si="123"/>
        <v>0</v>
      </c>
      <c r="X542" s="54">
        <f t="shared" si="123"/>
        <v>0</v>
      </c>
      <c r="Y542" s="54">
        <f t="shared" si="123"/>
        <v>0</v>
      </c>
      <c r="Z542" s="54">
        <f t="shared" si="123"/>
        <v>0</v>
      </c>
      <c r="AA542" s="54">
        <f t="shared" si="123"/>
        <v>0</v>
      </c>
      <c r="AB542" s="54">
        <f t="shared" si="123"/>
        <v>0</v>
      </c>
    </row>
    <row r="543" spans="2:28" hidden="1" outlineLevel="4" x14ac:dyDescent="0.25"/>
    <row r="544" spans="2:28" ht="15" hidden="1" outlineLevel="4" x14ac:dyDescent="0.25">
      <c r="B544" s="62" t="s">
        <v>129</v>
      </c>
    </row>
    <row r="545" spans="2:28" hidden="1" outlineLevel="5" x14ac:dyDescent="0.25"/>
    <row r="546" spans="2:28" ht="15" hidden="1" outlineLevel="5" x14ac:dyDescent="0.25">
      <c r="B546" s="74" t="s">
        <v>130</v>
      </c>
      <c r="C546" s="50"/>
      <c r="D546" s="50"/>
    </row>
    <row r="547" spans="2:28" hidden="1" outlineLevel="6" x14ac:dyDescent="0.2">
      <c r="B547" s="67" t="s">
        <v>162</v>
      </c>
      <c r="C547" s="50"/>
      <c r="D547" s="50"/>
      <c r="E547" s="52" t="s">
        <v>9</v>
      </c>
      <c r="J547" s="54">
        <f t="shared" ref="J547:AB547" si="124" xml:space="preserve"> J249</f>
        <v>0</v>
      </c>
      <c r="K547" s="54">
        <f t="shared" si="124"/>
        <v>0</v>
      </c>
      <c r="L547" s="54">
        <f t="shared" si="124"/>
        <v>0</v>
      </c>
      <c r="M547" s="54">
        <f t="shared" si="124"/>
        <v>0</v>
      </c>
      <c r="N547" s="54">
        <f t="shared" si="124"/>
        <v>0</v>
      </c>
      <c r="O547" s="54">
        <f t="shared" si="124"/>
        <v>0</v>
      </c>
      <c r="P547" s="54">
        <f t="shared" si="124"/>
        <v>0</v>
      </c>
      <c r="Q547" s="54">
        <f t="shared" si="124"/>
        <v>0</v>
      </c>
      <c r="R547" s="54">
        <f t="shared" si="124"/>
        <v>0</v>
      </c>
      <c r="S547" s="54">
        <f t="shared" si="124"/>
        <v>0</v>
      </c>
      <c r="T547" s="54">
        <f t="shared" si="124"/>
        <v>0</v>
      </c>
      <c r="U547" s="54">
        <f t="shared" si="124"/>
        <v>0</v>
      </c>
      <c r="V547" s="54">
        <f t="shared" si="124"/>
        <v>0</v>
      </c>
      <c r="W547" s="54">
        <f t="shared" si="124"/>
        <v>0</v>
      </c>
      <c r="X547" s="54">
        <f t="shared" si="124"/>
        <v>0</v>
      </c>
      <c r="Y547" s="54">
        <f t="shared" si="124"/>
        <v>0</v>
      </c>
      <c r="Z547" s="54">
        <f t="shared" si="124"/>
        <v>0</v>
      </c>
      <c r="AA547" s="54">
        <f t="shared" si="124"/>
        <v>0</v>
      </c>
      <c r="AB547" s="54">
        <f t="shared" si="124"/>
        <v>0</v>
      </c>
    </row>
    <row r="548" spans="2:28" hidden="1" outlineLevel="6" x14ac:dyDescent="0.2">
      <c r="B548" s="67" t="s">
        <v>163</v>
      </c>
      <c r="C548" s="50"/>
      <c r="D548" s="50"/>
      <c r="E548" s="52" t="s">
        <v>9</v>
      </c>
      <c r="J548" s="54">
        <f t="shared" ref="J548:AB548" si="125" xml:space="preserve">  POWER(1 + J547, J$7) - 1</f>
        <v>0</v>
      </c>
      <c r="K548" s="54">
        <f t="shared" si="125"/>
        <v>0</v>
      </c>
      <c r="L548" s="54">
        <f t="shared" si="125"/>
        <v>0</v>
      </c>
      <c r="M548" s="54">
        <f t="shared" si="125"/>
        <v>0</v>
      </c>
      <c r="N548" s="54">
        <f t="shared" si="125"/>
        <v>0</v>
      </c>
      <c r="O548" s="54">
        <f t="shared" si="125"/>
        <v>0</v>
      </c>
      <c r="P548" s="54">
        <f t="shared" si="125"/>
        <v>0</v>
      </c>
      <c r="Q548" s="54">
        <f t="shared" si="125"/>
        <v>0</v>
      </c>
      <c r="R548" s="54">
        <f t="shared" si="125"/>
        <v>0</v>
      </c>
      <c r="S548" s="54">
        <f t="shared" si="125"/>
        <v>0</v>
      </c>
      <c r="T548" s="54">
        <f t="shared" si="125"/>
        <v>0</v>
      </c>
      <c r="U548" s="54">
        <f t="shared" si="125"/>
        <v>0</v>
      </c>
      <c r="V548" s="54">
        <f t="shared" si="125"/>
        <v>0</v>
      </c>
      <c r="W548" s="54">
        <f t="shared" si="125"/>
        <v>0</v>
      </c>
      <c r="X548" s="54">
        <f t="shared" si="125"/>
        <v>0</v>
      </c>
      <c r="Y548" s="54">
        <f t="shared" si="125"/>
        <v>0</v>
      </c>
      <c r="Z548" s="54">
        <f t="shared" si="125"/>
        <v>0</v>
      </c>
      <c r="AA548" s="54">
        <f t="shared" si="125"/>
        <v>0</v>
      </c>
      <c r="AB548" s="54">
        <f t="shared" si="125"/>
        <v>0</v>
      </c>
    </row>
    <row r="549" spans="2:28" ht="15" hidden="1" outlineLevel="6" x14ac:dyDescent="0.25">
      <c r="B549" s="61" t="s">
        <v>158</v>
      </c>
      <c r="C549" s="50"/>
      <c r="D549" s="50"/>
      <c r="E549" s="8" t="s">
        <v>19</v>
      </c>
      <c r="J549" s="54">
        <f t="shared" ref="J549:M550" si="126" xml:space="preserve"> J250</f>
        <v>0</v>
      </c>
      <c r="K549" s="54">
        <f t="shared" si="126"/>
        <v>0</v>
      </c>
      <c r="L549" s="54">
        <f t="shared" si="126"/>
        <v>0</v>
      </c>
      <c r="M549" s="54">
        <f t="shared" si="126"/>
        <v>0</v>
      </c>
      <c r="N549" s="58">
        <f xml:space="preserve"> SUM(J549:M549)</f>
        <v>0</v>
      </c>
      <c r="O549" s="54">
        <f t="shared" ref="O549:R550" si="127" xml:space="preserve"> O250</f>
        <v>0</v>
      </c>
      <c r="P549" s="54">
        <f t="shared" si="127"/>
        <v>0</v>
      </c>
      <c r="Q549" s="54">
        <f t="shared" si="127"/>
        <v>0</v>
      </c>
      <c r="R549" s="54">
        <f t="shared" si="127"/>
        <v>0</v>
      </c>
      <c r="S549" s="58">
        <f xml:space="preserve"> SUM(O549:R549)</f>
        <v>0</v>
      </c>
      <c r="T549" s="54">
        <f xml:space="preserve"> T250</f>
        <v>0</v>
      </c>
      <c r="U549" s="54">
        <f xml:space="preserve"> U250</f>
        <v>0</v>
      </c>
      <c r="V549" s="58">
        <f xml:space="preserve"> SUM(T549:U549)</f>
        <v>0</v>
      </c>
      <c r="W549" s="54">
        <f xml:space="preserve"> W250</f>
        <v>0</v>
      </c>
      <c r="X549" s="54">
        <f xml:space="preserve"> X250</f>
        <v>0</v>
      </c>
      <c r="Y549" s="58">
        <f xml:space="preserve"> SUM(W549:X549)</f>
        <v>0</v>
      </c>
      <c r="Z549" s="54">
        <f xml:space="preserve"> Z250</f>
        <v>0</v>
      </c>
      <c r="AA549" s="54">
        <f xml:space="preserve"> AA250</f>
        <v>0</v>
      </c>
      <c r="AB549" s="58">
        <f xml:space="preserve"> SUM(Z549:AA549)</f>
        <v>0</v>
      </c>
    </row>
    <row r="550" spans="2:28" ht="15" hidden="1" outlineLevel="6" x14ac:dyDescent="0.25">
      <c r="B550" s="61" t="s">
        <v>126</v>
      </c>
      <c r="C550" s="50"/>
      <c r="D550" s="50"/>
      <c r="E550" s="8" t="s">
        <v>19</v>
      </c>
      <c r="J550" s="54">
        <f t="shared" si="126"/>
        <v>0</v>
      </c>
      <c r="K550" s="54">
        <f t="shared" si="126"/>
        <v>0</v>
      </c>
      <c r="L550" s="54">
        <f t="shared" si="126"/>
        <v>0</v>
      </c>
      <c r="M550" s="54">
        <f t="shared" si="126"/>
        <v>0</v>
      </c>
      <c r="N550" s="58">
        <f xml:space="preserve"> SUM(J550:M550)</f>
        <v>0</v>
      </c>
      <c r="O550" s="54">
        <f t="shared" si="127"/>
        <v>0</v>
      </c>
      <c r="P550" s="54">
        <f t="shared" si="127"/>
        <v>0</v>
      </c>
      <c r="Q550" s="54">
        <f t="shared" si="127"/>
        <v>0</v>
      </c>
      <c r="R550" s="54">
        <f t="shared" si="127"/>
        <v>0</v>
      </c>
      <c r="S550" s="58">
        <f xml:space="preserve"> SUM(O550:R550)</f>
        <v>0</v>
      </c>
      <c r="T550" s="54">
        <f xml:space="preserve"> T251</f>
        <v>0</v>
      </c>
      <c r="U550" s="54">
        <f xml:space="preserve"> U251</f>
        <v>0</v>
      </c>
      <c r="V550" s="58">
        <f xml:space="preserve"> SUM(T550:U550)</f>
        <v>0</v>
      </c>
      <c r="W550" s="54">
        <f xml:space="preserve"> W251</f>
        <v>0</v>
      </c>
      <c r="X550" s="54">
        <f xml:space="preserve"> X251</f>
        <v>0</v>
      </c>
      <c r="Y550" s="58">
        <f xml:space="preserve"> SUM(W550:X550)</f>
        <v>0</v>
      </c>
      <c r="Z550" s="54">
        <f xml:space="preserve"> Z251</f>
        <v>0</v>
      </c>
      <c r="AA550" s="54">
        <f xml:space="preserve"> AA251</f>
        <v>0</v>
      </c>
      <c r="AB550" s="58">
        <f xml:space="preserve"> SUM(Z550:AA550)</f>
        <v>0</v>
      </c>
    </row>
    <row r="551" spans="2:28" ht="15" hidden="1" outlineLevel="6" x14ac:dyDescent="0.25">
      <c r="B551" s="61" t="s">
        <v>164</v>
      </c>
      <c r="C551" s="50"/>
      <c r="D551" s="50"/>
      <c r="E551" s="8" t="s">
        <v>19</v>
      </c>
      <c r="J551" s="54">
        <f xml:space="preserve"> I551 + J549 - J550</f>
        <v>0</v>
      </c>
      <c r="K551" s="54">
        <f xml:space="preserve"> J551 + K549 - K550</f>
        <v>0</v>
      </c>
      <c r="L551" s="54">
        <f xml:space="preserve"> K551 + L549 - L550</f>
        <v>0</v>
      </c>
      <c r="M551" s="54">
        <f xml:space="preserve"> L551 + M549 - M550</f>
        <v>0</v>
      </c>
      <c r="N551" s="58">
        <f xml:space="preserve"> M551</f>
        <v>0</v>
      </c>
      <c r="O551" s="54">
        <f xml:space="preserve"> N551 + O549 - O550</f>
        <v>0</v>
      </c>
      <c r="P551" s="54">
        <f xml:space="preserve"> O551 + P549 - P550</f>
        <v>0</v>
      </c>
      <c r="Q551" s="54">
        <f xml:space="preserve"> P551 + Q549 - Q550</f>
        <v>0</v>
      </c>
      <c r="R551" s="54">
        <f xml:space="preserve"> Q551 + R549 - R550</f>
        <v>0</v>
      </c>
      <c r="S551" s="58">
        <f xml:space="preserve"> R551</f>
        <v>0</v>
      </c>
      <c r="T551" s="54">
        <f xml:space="preserve"> S551 + T549 - T550</f>
        <v>0</v>
      </c>
      <c r="U551" s="54">
        <f xml:space="preserve"> T551 + U549 - U550</f>
        <v>0</v>
      </c>
      <c r="V551" s="58">
        <f xml:space="preserve"> U551</f>
        <v>0</v>
      </c>
      <c r="W551" s="54">
        <f xml:space="preserve"> V551 + W549 - W550</f>
        <v>0</v>
      </c>
      <c r="X551" s="54">
        <f xml:space="preserve"> W551 + X549 - X550</f>
        <v>0</v>
      </c>
      <c r="Y551" s="58">
        <f xml:space="preserve"> X551</f>
        <v>0</v>
      </c>
      <c r="Z551" s="54">
        <f xml:space="preserve"> Y551 + Z549 - Z550</f>
        <v>0</v>
      </c>
      <c r="AA551" s="54">
        <f xml:space="preserve"> Z551 + AA549 - AA550</f>
        <v>0</v>
      </c>
      <c r="AB551" s="58">
        <f xml:space="preserve"> AA551</f>
        <v>0</v>
      </c>
    </row>
    <row r="552" spans="2:28" ht="15" hidden="1" outlineLevel="6" x14ac:dyDescent="0.25">
      <c r="B552" s="61" t="s">
        <v>159</v>
      </c>
      <c r="C552" s="50"/>
      <c r="D552" s="50"/>
      <c r="E552" s="8" t="s">
        <v>19</v>
      </c>
      <c r="J552" s="54">
        <f xml:space="preserve">  (I555 + J551) * J548</f>
        <v>0</v>
      </c>
      <c r="K552" s="54">
        <f xml:space="preserve">  (J555 + K551) * K548</f>
        <v>0</v>
      </c>
      <c r="L552" s="54">
        <f xml:space="preserve">  (K555 + L551) * L548</f>
        <v>0</v>
      </c>
      <c r="M552" s="54">
        <f xml:space="preserve">  (L555 + M551) * M548</f>
        <v>0</v>
      </c>
      <c r="N552" s="58">
        <f>SUM(J552:M552)</f>
        <v>0</v>
      </c>
      <c r="O552" s="54">
        <f xml:space="preserve">  (N555 + O551) * O548</f>
        <v>0</v>
      </c>
      <c r="P552" s="54">
        <f xml:space="preserve">  (O555 + P551) * P548</f>
        <v>0</v>
      </c>
      <c r="Q552" s="54">
        <f xml:space="preserve">  (P555 + Q551) * Q548</f>
        <v>0</v>
      </c>
      <c r="R552" s="54">
        <f xml:space="preserve">  (Q555 + R551) * R548</f>
        <v>0</v>
      </c>
      <c r="S552" s="58">
        <f>SUM(O552:R552)</f>
        <v>0</v>
      </c>
      <c r="T552" s="54">
        <f xml:space="preserve">  (S555 + T551) * T548</f>
        <v>0</v>
      </c>
      <c r="U552" s="54">
        <f xml:space="preserve">  (T555 + U551) * U548</f>
        <v>0</v>
      </c>
      <c r="V552" s="58">
        <f>SUM(T552:U552)</f>
        <v>0</v>
      </c>
      <c r="W552" s="54">
        <f xml:space="preserve">  (V555 + W551) * W548</f>
        <v>0</v>
      </c>
      <c r="X552" s="54">
        <f xml:space="preserve">  (W555 + X551) * X548</f>
        <v>0</v>
      </c>
      <c r="Y552" s="58">
        <f>SUM(W552:X552)</f>
        <v>0</v>
      </c>
      <c r="Z552" s="54">
        <f xml:space="preserve">  (Y555 + Z551) * Z548</f>
        <v>0</v>
      </c>
      <c r="AA552" s="54">
        <f xml:space="preserve">  (Z555 + AA551) * AA548</f>
        <v>0</v>
      </c>
      <c r="AB552" s="58">
        <f>SUM(Z552:AA552)</f>
        <v>0</v>
      </c>
    </row>
    <row r="553" spans="2:28" ht="15" hidden="1" outlineLevel="6" x14ac:dyDescent="0.25">
      <c r="B553" s="61" t="s">
        <v>160</v>
      </c>
      <c r="C553" s="50"/>
      <c r="D553" s="50"/>
      <c r="E553" s="8" t="s">
        <v>19</v>
      </c>
      <c r="F553" s="11" t="s">
        <v>168</v>
      </c>
      <c r="J553" s="54">
        <f t="shared" ref="J553:AB553" si="128">J552</f>
        <v>0</v>
      </c>
      <c r="K553" s="54">
        <f t="shared" si="128"/>
        <v>0</v>
      </c>
      <c r="L553" s="54">
        <f t="shared" si="128"/>
        <v>0</v>
      </c>
      <c r="M553" s="54">
        <f t="shared" si="128"/>
        <v>0</v>
      </c>
      <c r="N553" s="58">
        <f t="shared" si="128"/>
        <v>0</v>
      </c>
      <c r="O553" s="54">
        <f t="shared" si="128"/>
        <v>0</v>
      </c>
      <c r="P553" s="54">
        <f t="shared" si="128"/>
        <v>0</v>
      </c>
      <c r="Q553" s="54">
        <f t="shared" si="128"/>
        <v>0</v>
      </c>
      <c r="R553" s="54">
        <f t="shared" si="128"/>
        <v>0</v>
      </c>
      <c r="S553" s="58">
        <f t="shared" si="128"/>
        <v>0</v>
      </c>
      <c r="T553" s="54">
        <f t="shared" si="128"/>
        <v>0</v>
      </c>
      <c r="U553" s="54">
        <f t="shared" si="128"/>
        <v>0</v>
      </c>
      <c r="V553" s="58">
        <f t="shared" si="128"/>
        <v>0</v>
      </c>
      <c r="W553" s="54">
        <f t="shared" si="128"/>
        <v>0</v>
      </c>
      <c r="X553" s="54">
        <f t="shared" si="128"/>
        <v>0</v>
      </c>
      <c r="Y553" s="58">
        <f t="shared" si="128"/>
        <v>0</v>
      </c>
      <c r="Z553" s="54">
        <f t="shared" si="128"/>
        <v>0</v>
      </c>
      <c r="AA553" s="54">
        <f t="shared" si="128"/>
        <v>0</v>
      </c>
      <c r="AB553" s="58">
        <f t="shared" si="128"/>
        <v>0</v>
      </c>
    </row>
    <row r="554" spans="2:28" ht="15" hidden="1" outlineLevel="6" x14ac:dyDescent="0.25">
      <c r="B554" s="61" t="s">
        <v>165</v>
      </c>
      <c r="C554" s="50"/>
      <c r="D554" s="50"/>
      <c r="E554" s="8" t="s">
        <v>19</v>
      </c>
      <c r="J554" s="54">
        <f xml:space="preserve"> J552 - J553</f>
        <v>0</v>
      </c>
      <c r="K554" s="54">
        <f xml:space="preserve"> K552 - K553</f>
        <v>0</v>
      </c>
      <c r="L554" s="54">
        <f xml:space="preserve"> L552 - L553</f>
        <v>0</v>
      </c>
      <c r="M554" s="54">
        <f xml:space="preserve"> M552 - M553</f>
        <v>0</v>
      </c>
      <c r="N554" s="58">
        <f xml:space="preserve"> M554</f>
        <v>0</v>
      </c>
      <c r="O554" s="54">
        <f xml:space="preserve"> O552 - O553</f>
        <v>0</v>
      </c>
      <c r="P554" s="54">
        <f xml:space="preserve"> P552 - P553</f>
        <v>0</v>
      </c>
      <c r="Q554" s="54">
        <f xml:space="preserve"> Q552 - Q553</f>
        <v>0</v>
      </c>
      <c r="R554" s="54">
        <f xml:space="preserve"> R552 - R553</f>
        <v>0</v>
      </c>
      <c r="S554" s="58">
        <f xml:space="preserve"> R554</f>
        <v>0</v>
      </c>
      <c r="T554" s="54">
        <f xml:space="preserve"> T552 - T553</f>
        <v>0</v>
      </c>
      <c r="U554" s="54">
        <f xml:space="preserve"> U552 - U553</f>
        <v>0</v>
      </c>
      <c r="V554" s="58">
        <f xml:space="preserve"> U554</f>
        <v>0</v>
      </c>
      <c r="W554" s="54">
        <f xml:space="preserve"> W552 - W553</f>
        <v>0</v>
      </c>
      <c r="X554" s="54">
        <f xml:space="preserve"> X552 - X553</f>
        <v>0</v>
      </c>
      <c r="Y554" s="58">
        <f xml:space="preserve"> X554</f>
        <v>0</v>
      </c>
      <c r="Z554" s="54">
        <f xml:space="preserve"> Z552 - Z553</f>
        <v>0</v>
      </c>
      <c r="AA554" s="54">
        <f xml:space="preserve"> AA552 - AA553</f>
        <v>0</v>
      </c>
      <c r="AB554" s="58">
        <f xml:space="preserve"> AA554</f>
        <v>0</v>
      </c>
    </row>
    <row r="555" spans="2:28" ht="15" hidden="1" outlineLevel="6" x14ac:dyDescent="0.25">
      <c r="B555" s="61" t="s">
        <v>166</v>
      </c>
      <c r="C555" s="50"/>
      <c r="D555" s="50"/>
      <c r="E555" s="8" t="s">
        <v>19</v>
      </c>
      <c r="J555" s="54">
        <f xml:space="preserve">  I555 + J554</f>
        <v>0</v>
      </c>
      <c r="K555" s="54">
        <f xml:space="preserve">  J555 + K554</f>
        <v>0</v>
      </c>
      <c r="L555" s="54">
        <f xml:space="preserve">  K555 + L554</f>
        <v>0</v>
      </c>
      <c r="M555" s="54">
        <f xml:space="preserve">  L555 + M554</f>
        <v>0</v>
      </c>
      <c r="N555" s="58">
        <f xml:space="preserve"> M555</f>
        <v>0</v>
      </c>
      <c r="O555" s="54">
        <f xml:space="preserve">  N555 + O554</f>
        <v>0</v>
      </c>
      <c r="P555" s="54">
        <f xml:space="preserve">  O555 + P554</f>
        <v>0</v>
      </c>
      <c r="Q555" s="54">
        <f xml:space="preserve">  P555 + Q554</f>
        <v>0</v>
      </c>
      <c r="R555" s="54">
        <f xml:space="preserve">  Q555 + R554</f>
        <v>0</v>
      </c>
      <c r="S555" s="58">
        <f xml:space="preserve"> R555</f>
        <v>0</v>
      </c>
      <c r="T555" s="54">
        <f xml:space="preserve">  S555 + T554</f>
        <v>0</v>
      </c>
      <c r="U555" s="54">
        <f xml:space="preserve">  T555 + U554</f>
        <v>0</v>
      </c>
      <c r="V555" s="58">
        <f xml:space="preserve"> U555</f>
        <v>0</v>
      </c>
      <c r="W555" s="54">
        <f xml:space="preserve">  V555 + W554</f>
        <v>0</v>
      </c>
      <c r="X555" s="54">
        <f xml:space="preserve">  W555 + X554</f>
        <v>0</v>
      </c>
      <c r="Y555" s="58">
        <f xml:space="preserve"> X555</f>
        <v>0</v>
      </c>
      <c r="Z555" s="54">
        <f xml:space="preserve">  Y555 + Z554</f>
        <v>0</v>
      </c>
      <c r="AA555" s="54">
        <f xml:space="preserve">  Z555 + AA554</f>
        <v>0</v>
      </c>
      <c r="AB555" s="58">
        <f xml:space="preserve"> AA555</f>
        <v>0</v>
      </c>
    </row>
    <row r="556" spans="2:28" hidden="1" outlineLevel="6" x14ac:dyDescent="0.2">
      <c r="B556" s="61" t="s">
        <v>167</v>
      </c>
      <c r="C556" s="50"/>
      <c r="D556" s="50"/>
      <c r="E556" s="8" t="s">
        <v>19</v>
      </c>
      <c r="J556" s="54">
        <f t="shared" ref="J556:AB556" si="129" xml:space="preserve">  J551 + J555</f>
        <v>0</v>
      </c>
      <c r="K556" s="54">
        <f t="shared" si="129"/>
        <v>0</v>
      </c>
      <c r="L556" s="54">
        <f t="shared" si="129"/>
        <v>0</v>
      </c>
      <c r="M556" s="54">
        <f t="shared" si="129"/>
        <v>0</v>
      </c>
      <c r="N556" s="54">
        <f t="shared" si="129"/>
        <v>0</v>
      </c>
      <c r="O556" s="54">
        <f t="shared" si="129"/>
        <v>0</v>
      </c>
      <c r="P556" s="54">
        <f t="shared" si="129"/>
        <v>0</v>
      </c>
      <c r="Q556" s="54">
        <f t="shared" si="129"/>
        <v>0</v>
      </c>
      <c r="R556" s="54">
        <f t="shared" si="129"/>
        <v>0</v>
      </c>
      <c r="S556" s="54">
        <f t="shared" si="129"/>
        <v>0</v>
      </c>
      <c r="T556" s="54">
        <f t="shared" si="129"/>
        <v>0</v>
      </c>
      <c r="U556" s="54">
        <f t="shared" si="129"/>
        <v>0</v>
      </c>
      <c r="V556" s="54">
        <f t="shared" si="129"/>
        <v>0</v>
      </c>
      <c r="W556" s="54">
        <f t="shared" si="129"/>
        <v>0</v>
      </c>
      <c r="X556" s="54">
        <f t="shared" si="129"/>
        <v>0</v>
      </c>
      <c r="Y556" s="54">
        <f t="shared" si="129"/>
        <v>0</v>
      </c>
      <c r="Z556" s="54">
        <f t="shared" si="129"/>
        <v>0</v>
      </c>
      <c r="AA556" s="54">
        <f t="shared" si="129"/>
        <v>0</v>
      </c>
      <c r="AB556" s="54">
        <f t="shared" si="129"/>
        <v>0</v>
      </c>
    </row>
    <row r="557" spans="2:28" hidden="1" outlineLevel="5" x14ac:dyDescent="0.25"/>
    <row r="558" spans="2:28" ht="15" hidden="1" outlineLevel="5" x14ac:dyDescent="0.25">
      <c r="B558" s="74" t="s">
        <v>131</v>
      </c>
      <c r="C558" s="50"/>
      <c r="D558" s="50"/>
    </row>
    <row r="559" spans="2:28" hidden="1" outlineLevel="6" x14ac:dyDescent="0.2">
      <c r="B559" s="67" t="s">
        <v>162</v>
      </c>
      <c r="C559" s="50"/>
      <c r="D559" s="50"/>
      <c r="E559" s="52" t="s">
        <v>9</v>
      </c>
      <c r="J559" s="54">
        <f t="shared" ref="J559:AB559" si="130" xml:space="preserve"> J254</f>
        <v>0</v>
      </c>
      <c r="K559" s="54">
        <f t="shared" si="130"/>
        <v>0</v>
      </c>
      <c r="L559" s="54">
        <f t="shared" si="130"/>
        <v>0</v>
      </c>
      <c r="M559" s="54">
        <f t="shared" si="130"/>
        <v>0</v>
      </c>
      <c r="N559" s="54">
        <f t="shared" si="130"/>
        <v>0</v>
      </c>
      <c r="O559" s="54">
        <f t="shared" si="130"/>
        <v>0</v>
      </c>
      <c r="P559" s="54">
        <f t="shared" si="130"/>
        <v>0</v>
      </c>
      <c r="Q559" s="54">
        <f t="shared" si="130"/>
        <v>0</v>
      </c>
      <c r="R559" s="54">
        <f t="shared" si="130"/>
        <v>0</v>
      </c>
      <c r="S559" s="54">
        <f t="shared" si="130"/>
        <v>0</v>
      </c>
      <c r="T559" s="54">
        <f t="shared" si="130"/>
        <v>0</v>
      </c>
      <c r="U559" s="54">
        <f t="shared" si="130"/>
        <v>0</v>
      </c>
      <c r="V559" s="54">
        <f t="shared" si="130"/>
        <v>0</v>
      </c>
      <c r="W559" s="54">
        <f t="shared" si="130"/>
        <v>0</v>
      </c>
      <c r="X559" s="54">
        <f t="shared" si="130"/>
        <v>0</v>
      </c>
      <c r="Y559" s="54">
        <f t="shared" si="130"/>
        <v>0</v>
      </c>
      <c r="Z559" s="54">
        <f t="shared" si="130"/>
        <v>0</v>
      </c>
      <c r="AA559" s="54">
        <f t="shared" si="130"/>
        <v>0</v>
      </c>
      <c r="AB559" s="54">
        <f t="shared" si="130"/>
        <v>0</v>
      </c>
    </row>
    <row r="560" spans="2:28" hidden="1" outlineLevel="6" x14ac:dyDescent="0.2">
      <c r="B560" s="67" t="s">
        <v>163</v>
      </c>
      <c r="C560" s="50"/>
      <c r="D560" s="50"/>
      <c r="E560" s="52" t="s">
        <v>9</v>
      </c>
      <c r="J560" s="54">
        <f t="shared" ref="J560:AB560" si="131" xml:space="preserve">  POWER(1 + J559, J$7) - 1</f>
        <v>0</v>
      </c>
      <c r="K560" s="54">
        <f t="shared" si="131"/>
        <v>0</v>
      </c>
      <c r="L560" s="54">
        <f t="shared" si="131"/>
        <v>0</v>
      </c>
      <c r="M560" s="54">
        <f t="shared" si="131"/>
        <v>0</v>
      </c>
      <c r="N560" s="54">
        <f t="shared" si="131"/>
        <v>0</v>
      </c>
      <c r="O560" s="54">
        <f t="shared" si="131"/>
        <v>0</v>
      </c>
      <c r="P560" s="54">
        <f t="shared" si="131"/>
        <v>0</v>
      </c>
      <c r="Q560" s="54">
        <f t="shared" si="131"/>
        <v>0</v>
      </c>
      <c r="R560" s="54">
        <f t="shared" si="131"/>
        <v>0</v>
      </c>
      <c r="S560" s="54">
        <f t="shared" si="131"/>
        <v>0</v>
      </c>
      <c r="T560" s="54">
        <f t="shared" si="131"/>
        <v>0</v>
      </c>
      <c r="U560" s="54">
        <f t="shared" si="131"/>
        <v>0</v>
      </c>
      <c r="V560" s="54">
        <f t="shared" si="131"/>
        <v>0</v>
      </c>
      <c r="W560" s="54">
        <f t="shared" si="131"/>
        <v>0</v>
      </c>
      <c r="X560" s="54">
        <f t="shared" si="131"/>
        <v>0</v>
      </c>
      <c r="Y560" s="54">
        <f t="shared" si="131"/>
        <v>0</v>
      </c>
      <c r="Z560" s="54">
        <f t="shared" si="131"/>
        <v>0</v>
      </c>
      <c r="AA560" s="54">
        <f t="shared" si="131"/>
        <v>0</v>
      </c>
      <c r="AB560" s="54">
        <f t="shared" si="131"/>
        <v>0</v>
      </c>
    </row>
    <row r="561" spans="2:28" ht="15" hidden="1" outlineLevel="6" x14ac:dyDescent="0.25">
      <c r="B561" s="61" t="s">
        <v>158</v>
      </c>
      <c r="C561" s="50"/>
      <c r="D561" s="50"/>
      <c r="E561" s="8" t="s">
        <v>19</v>
      </c>
      <c r="J561" s="54">
        <f t="shared" ref="J561:AA561" si="132" xml:space="preserve"> J255</f>
        <v>0</v>
      </c>
      <c r="K561" s="54">
        <f t="shared" si="132"/>
        <v>0</v>
      </c>
      <c r="L561" s="54">
        <f t="shared" si="132"/>
        <v>0</v>
      </c>
      <c r="M561" s="54">
        <f t="shared" si="132"/>
        <v>0</v>
      </c>
      <c r="N561" s="58">
        <f xml:space="preserve"> SUM(J561:M561)</f>
        <v>0</v>
      </c>
      <c r="O561" s="54">
        <f t="shared" si="132"/>
        <v>0</v>
      </c>
      <c r="P561" s="54">
        <f t="shared" si="132"/>
        <v>0</v>
      </c>
      <c r="Q561" s="54">
        <f t="shared" si="132"/>
        <v>0</v>
      </c>
      <c r="R561" s="54">
        <f t="shared" si="132"/>
        <v>0</v>
      </c>
      <c r="S561" s="58">
        <f xml:space="preserve"> SUM(O561:R561)</f>
        <v>0</v>
      </c>
      <c r="T561" s="54">
        <f t="shared" si="132"/>
        <v>0</v>
      </c>
      <c r="U561" s="54">
        <f t="shared" si="132"/>
        <v>0</v>
      </c>
      <c r="V561" s="58">
        <f>SUM(T561:U561)</f>
        <v>0</v>
      </c>
      <c r="W561" s="54">
        <f t="shared" si="132"/>
        <v>0</v>
      </c>
      <c r="X561" s="54">
        <f t="shared" si="132"/>
        <v>0</v>
      </c>
      <c r="Y561" s="58">
        <f>SUM(W561:X561)</f>
        <v>0</v>
      </c>
      <c r="Z561" s="54">
        <f t="shared" si="132"/>
        <v>0</v>
      </c>
      <c r="AA561" s="54">
        <f t="shared" si="132"/>
        <v>0</v>
      </c>
      <c r="AB561" s="58">
        <f>SUM(Z561:AA561)</f>
        <v>0</v>
      </c>
    </row>
    <row r="562" spans="2:28" ht="15" hidden="1" outlineLevel="6" x14ac:dyDescent="0.25">
      <c r="B562" s="61" t="s">
        <v>126</v>
      </c>
      <c r="C562" s="50"/>
      <c r="D562" s="50"/>
      <c r="E562" s="8" t="s">
        <v>19</v>
      </c>
      <c r="J562" s="54">
        <f t="shared" ref="J562:AA562" si="133" xml:space="preserve"> J256</f>
        <v>0</v>
      </c>
      <c r="K562" s="54">
        <f t="shared" si="133"/>
        <v>0</v>
      </c>
      <c r="L562" s="54">
        <f t="shared" si="133"/>
        <v>0</v>
      </c>
      <c r="M562" s="54">
        <f t="shared" si="133"/>
        <v>0</v>
      </c>
      <c r="N562" s="58">
        <f xml:space="preserve"> SUM(J562:M562)</f>
        <v>0</v>
      </c>
      <c r="O562" s="54">
        <f t="shared" si="133"/>
        <v>0</v>
      </c>
      <c r="P562" s="54">
        <f t="shared" si="133"/>
        <v>0</v>
      </c>
      <c r="Q562" s="54">
        <f t="shared" si="133"/>
        <v>0</v>
      </c>
      <c r="R562" s="54">
        <f t="shared" si="133"/>
        <v>0</v>
      </c>
      <c r="S562" s="58">
        <f xml:space="preserve"> SUM(O562:R562)</f>
        <v>0</v>
      </c>
      <c r="T562" s="54">
        <f t="shared" si="133"/>
        <v>0</v>
      </c>
      <c r="U562" s="54">
        <f t="shared" si="133"/>
        <v>0</v>
      </c>
      <c r="V562" s="58">
        <f>SUM(T562:U562)</f>
        <v>0</v>
      </c>
      <c r="W562" s="54">
        <f t="shared" si="133"/>
        <v>0</v>
      </c>
      <c r="X562" s="54">
        <f t="shared" si="133"/>
        <v>0</v>
      </c>
      <c r="Y562" s="58">
        <f>SUM(W562:X562)</f>
        <v>0</v>
      </c>
      <c r="Z562" s="54">
        <f t="shared" si="133"/>
        <v>0</v>
      </c>
      <c r="AA562" s="54">
        <f t="shared" si="133"/>
        <v>0</v>
      </c>
      <c r="AB562" s="58">
        <f>SUM(Z562:AA562)</f>
        <v>0</v>
      </c>
    </row>
    <row r="563" spans="2:28" ht="15" hidden="1" outlineLevel="6" x14ac:dyDescent="0.25">
      <c r="B563" s="61" t="s">
        <v>164</v>
      </c>
      <c r="C563" s="50"/>
      <c r="D563" s="50"/>
      <c r="E563" s="8" t="s">
        <v>19</v>
      </c>
      <c r="J563" s="54">
        <f xml:space="preserve"> I563 + J561 - J562</f>
        <v>0</v>
      </c>
      <c r="K563" s="54">
        <f xml:space="preserve"> J563 + K561 - K562</f>
        <v>0</v>
      </c>
      <c r="L563" s="54">
        <f xml:space="preserve"> K563 + L561 - L562</f>
        <v>0</v>
      </c>
      <c r="M563" s="54">
        <f xml:space="preserve"> L563 + M561 - M562</f>
        <v>0</v>
      </c>
      <c r="N563" s="58">
        <f xml:space="preserve"> M563</f>
        <v>0</v>
      </c>
      <c r="O563" s="54">
        <f xml:space="preserve"> N563 + O561 - O562</f>
        <v>0</v>
      </c>
      <c r="P563" s="54">
        <f xml:space="preserve"> O563 + P561 - P562</f>
        <v>0</v>
      </c>
      <c r="Q563" s="54">
        <f xml:space="preserve"> P563 + Q561 - Q562</f>
        <v>0</v>
      </c>
      <c r="R563" s="54">
        <f xml:space="preserve"> Q563 + R561 - R562</f>
        <v>0</v>
      </c>
      <c r="S563" s="58">
        <f xml:space="preserve"> R563</f>
        <v>0</v>
      </c>
      <c r="T563" s="54">
        <f xml:space="preserve"> S563 + T561 - T562</f>
        <v>0</v>
      </c>
      <c r="U563" s="54">
        <f xml:space="preserve"> T563 + U561 - U562</f>
        <v>0</v>
      </c>
      <c r="V563" s="58">
        <f xml:space="preserve"> U563</f>
        <v>0</v>
      </c>
      <c r="W563" s="54">
        <f xml:space="preserve"> V563 + W561 - W562</f>
        <v>0</v>
      </c>
      <c r="X563" s="54">
        <f xml:space="preserve"> W563 + X561 - X562</f>
        <v>0</v>
      </c>
      <c r="Y563" s="58">
        <f xml:space="preserve"> X563</f>
        <v>0</v>
      </c>
      <c r="Z563" s="54">
        <f xml:space="preserve"> Y563 + Z561 - Z562</f>
        <v>0</v>
      </c>
      <c r="AA563" s="54">
        <f xml:space="preserve"> Z563 + AA561 - AA562</f>
        <v>0</v>
      </c>
      <c r="AB563" s="58">
        <f xml:space="preserve"> AA563</f>
        <v>0</v>
      </c>
    </row>
    <row r="564" spans="2:28" ht="15" hidden="1" outlineLevel="6" x14ac:dyDescent="0.25">
      <c r="B564" s="61" t="s">
        <v>159</v>
      </c>
      <c r="C564" s="50"/>
      <c r="D564" s="50"/>
      <c r="E564" s="8" t="s">
        <v>19</v>
      </c>
      <c r="J564" s="54">
        <f xml:space="preserve">  (I567 + J563) * J560</f>
        <v>0</v>
      </c>
      <c r="K564" s="54">
        <f xml:space="preserve">  (J567 + K563) * K560</f>
        <v>0</v>
      </c>
      <c r="L564" s="54">
        <f xml:space="preserve">  (K567 + L563) * L560</f>
        <v>0</v>
      </c>
      <c r="M564" s="54">
        <f xml:space="preserve">  (L567 + M563) * M560</f>
        <v>0</v>
      </c>
      <c r="N564" s="58">
        <f>SUM(J564:M564)</f>
        <v>0</v>
      </c>
      <c r="O564" s="54">
        <f xml:space="preserve">  (N567 + O563) * O560</f>
        <v>0</v>
      </c>
      <c r="P564" s="54">
        <f xml:space="preserve">  (O567 + P563) * P560</f>
        <v>0</v>
      </c>
      <c r="Q564" s="54">
        <f xml:space="preserve">  (P567 + Q563) * Q560</f>
        <v>0</v>
      </c>
      <c r="R564" s="54">
        <f xml:space="preserve">  (Q567 + R563) * R560</f>
        <v>0</v>
      </c>
      <c r="S564" s="58">
        <f>SUM(O564:R564)</f>
        <v>0</v>
      </c>
      <c r="T564" s="54">
        <f xml:space="preserve">  (S567 + T563) * T560</f>
        <v>0</v>
      </c>
      <c r="U564" s="54">
        <f xml:space="preserve">  (T567 + U563) * U560</f>
        <v>0</v>
      </c>
      <c r="V564" s="58">
        <f>SUM(T564:U564)</f>
        <v>0</v>
      </c>
      <c r="W564" s="54">
        <f xml:space="preserve">  (V567 + W563) * W560</f>
        <v>0</v>
      </c>
      <c r="X564" s="54">
        <f xml:space="preserve">  (W567 + X563) * X560</f>
        <v>0</v>
      </c>
      <c r="Y564" s="58">
        <f>SUM(W564:X564)</f>
        <v>0</v>
      </c>
      <c r="Z564" s="54">
        <f xml:space="preserve">  (Y567 + Z563) * Z560</f>
        <v>0</v>
      </c>
      <c r="AA564" s="54">
        <f xml:space="preserve">  (Z567 + AA563) * AA560</f>
        <v>0</v>
      </c>
      <c r="AB564" s="58">
        <f>SUM(Z564:AA564)</f>
        <v>0</v>
      </c>
    </row>
    <row r="565" spans="2:28" ht="15" hidden="1" outlineLevel="6" x14ac:dyDescent="0.25">
      <c r="B565" s="61" t="s">
        <v>160</v>
      </c>
      <c r="C565" s="50"/>
      <c r="D565" s="50"/>
      <c r="E565" s="8" t="s">
        <v>19</v>
      </c>
      <c r="F565" s="11" t="s">
        <v>168</v>
      </c>
      <c r="J565" s="54">
        <f t="shared" ref="J565:AB565" si="134">J564</f>
        <v>0</v>
      </c>
      <c r="K565" s="54">
        <f t="shared" si="134"/>
        <v>0</v>
      </c>
      <c r="L565" s="54">
        <f t="shared" si="134"/>
        <v>0</v>
      </c>
      <c r="M565" s="54">
        <f t="shared" si="134"/>
        <v>0</v>
      </c>
      <c r="N565" s="58">
        <f t="shared" si="134"/>
        <v>0</v>
      </c>
      <c r="O565" s="54">
        <f t="shared" si="134"/>
        <v>0</v>
      </c>
      <c r="P565" s="54">
        <f t="shared" si="134"/>
        <v>0</v>
      </c>
      <c r="Q565" s="54">
        <f t="shared" si="134"/>
        <v>0</v>
      </c>
      <c r="R565" s="54">
        <f t="shared" si="134"/>
        <v>0</v>
      </c>
      <c r="S565" s="58">
        <f t="shared" si="134"/>
        <v>0</v>
      </c>
      <c r="T565" s="54">
        <f t="shared" si="134"/>
        <v>0</v>
      </c>
      <c r="U565" s="54">
        <f t="shared" si="134"/>
        <v>0</v>
      </c>
      <c r="V565" s="58">
        <f t="shared" si="134"/>
        <v>0</v>
      </c>
      <c r="W565" s="54">
        <f t="shared" si="134"/>
        <v>0</v>
      </c>
      <c r="X565" s="54">
        <f t="shared" si="134"/>
        <v>0</v>
      </c>
      <c r="Y565" s="58">
        <f t="shared" si="134"/>
        <v>0</v>
      </c>
      <c r="Z565" s="54">
        <f t="shared" si="134"/>
        <v>0</v>
      </c>
      <c r="AA565" s="54">
        <f t="shared" si="134"/>
        <v>0</v>
      </c>
      <c r="AB565" s="58">
        <f t="shared" si="134"/>
        <v>0</v>
      </c>
    </row>
    <row r="566" spans="2:28" ht="15" hidden="1" outlineLevel="6" x14ac:dyDescent="0.25">
      <c r="B566" s="61" t="s">
        <v>165</v>
      </c>
      <c r="C566" s="50"/>
      <c r="D566" s="50"/>
      <c r="E566" s="8" t="s">
        <v>19</v>
      </c>
      <c r="J566" s="54">
        <f xml:space="preserve"> J564 - J565</f>
        <v>0</v>
      </c>
      <c r="K566" s="54">
        <f xml:space="preserve"> K564 - K565</f>
        <v>0</v>
      </c>
      <c r="L566" s="54">
        <f xml:space="preserve"> L564 - L565</f>
        <v>0</v>
      </c>
      <c r="M566" s="54">
        <f xml:space="preserve"> M564 - M565</f>
        <v>0</v>
      </c>
      <c r="N566" s="58">
        <f xml:space="preserve"> M566</f>
        <v>0</v>
      </c>
      <c r="O566" s="54">
        <f xml:space="preserve"> O564 - O565</f>
        <v>0</v>
      </c>
      <c r="P566" s="54">
        <f xml:space="preserve"> P564 - P565</f>
        <v>0</v>
      </c>
      <c r="Q566" s="54">
        <f xml:space="preserve"> Q564 - Q565</f>
        <v>0</v>
      </c>
      <c r="R566" s="54">
        <f xml:space="preserve"> R564 - R565</f>
        <v>0</v>
      </c>
      <c r="S566" s="58">
        <f xml:space="preserve"> R566</f>
        <v>0</v>
      </c>
      <c r="T566" s="54">
        <f xml:space="preserve"> T564 - T565</f>
        <v>0</v>
      </c>
      <c r="U566" s="54">
        <f xml:space="preserve"> U564 - U565</f>
        <v>0</v>
      </c>
      <c r="V566" s="58">
        <f xml:space="preserve"> U566</f>
        <v>0</v>
      </c>
      <c r="W566" s="54">
        <f xml:space="preserve"> W564 - W565</f>
        <v>0</v>
      </c>
      <c r="X566" s="54">
        <f xml:space="preserve"> X564 - X565</f>
        <v>0</v>
      </c>
      <c r="Y566" s="58">
        <f xml:space="preserve"> X566</f>
        <v>0</v>
      </c>
      <c r="Z566" s="54">
        <f xml:space="preserve"> Z564 - Z565</f>
        <v>0</v>
      </c>
      <c r="AA566" s="54">
        <f xml:space="preserve"> AA564 - AA565</f>
        <v>0</v>
      </c>
      <c r="AB566" s="58">
        <f xml:space="preserve"> AA566</f>
        <v>0</v>
      </c>
    </row>
    <row r="567" spans="2:28" ht="15" hidden="1" outlineLevel="6" x14ac:dyDescent="0.25">
      <c r="B567" s="61" t="s">
        <v>166</v>
      </c>
      <c r="C567" s="50"/>
      <c r="D567" s="50"/>
      <c r="E567" s="8" t="s">
        <v>19</v>
      </c>
      <c r="J567" s="54">
        <f xml:space="preserve">  I567 + J566</f>
        <v>0</v>
      </c>
      <c r="K567" s="54">
        <f xml:space="preserve">  J567 + K566</f>
        <v>0</v>
      </c>
      <c r="L567" s="54">
        <f xml:space="preserve">  K567 + L566</f>
        <v>0</v>
      </c>
      <c r="M567" s="54">
        <f xml:space="preserve">  L567 + M566</f>
        <v>0</v>
      </c>
      <c r="N567" s="58">
        <f xml:space="preserve"> M567</f>
        <v>0</v>
      </c>
      <c r="O567" s="54">
        <f xml:space="preserve">  N567 + O566</f>
        <v>0</v>
      </c>
      <c r="P567" s="54">
        <f xml:space="preserve">  O567 + P566</f>
        <v>0</v>
      </c>
      <c r="Q567" s="54">
        <f xml:space="preserve">  P567 + Q566</f>
        <v>0</v>
      </c>
      <c r="R567" s="54">
        <f xml:space="preserve">  Q567 + R566</f>
        <v>0</v>
      </c>
      <c r="S567" s="58">
        <f xml:space="preserve"> R567</f>
        <v>0</v>
      </c>
      <c r="T567" s="54">
        <f xml:space="preserve">  S567 + T566</f>
        <v>0</v>
      </c>
      <c r="U567" s="54">
        <f xml:space="preserve">  T567 + U566</f>
        <v>0</v>
      </c>
      <c r="V567" s="58">
        <f xml:space="preserve"> U567</f>
        <v>0</v>
      </c>
      <c r="W567" s="54">
        <f xml:space="preserve">  V567 + W566</f>
        <v>0</v>
      </c>
      <c r="X567" s="54">
        <f xml:space="preserve">  W567 + X566</f>
        <v>0</v>
      </c>
      <c r="Y567" s="58">
        <f xml:space="preserve"> X567</f>
        <v>0</v>
      </c>
      <c r="Z567" s="54">
        <f xml:space="preserve">  Y567 + Z566</f>
        <v>0</v>
      </c>
      <c r="AA567" s="54">
        <f xml:space="preserve">  Z567 + AA566</f>
        <v>0</v>
      </c>
      <c r="AB567" s="58">
        <f xml:space="preserve"> AA567</f>
        <v>0</v>
      </c>
    </row>
    <row r="568" spans="2:28" hidden="1" outlineLevel="6" x14ac:dyDescent="0.2">
      <c r="B568" s="61" t="s">
        <v>167</v>
      </c>
      <c r="C568" s="50"/>
      <c r="D568" s="50"/>
      <c r="E568" s="8" t="s">
        <v>19</v>
      </c>
      <c r="J568" s="54">
        <f t="shared" ref="J568:AB568" si="135" xml:space="preserve">  J563 + J567</f>
        <v>0</v>
      </c>
      <c r="K568" s="54">
        <f t="shared" si="135"/>
        <v>0</v>
      </c>
      <c r="L568" s="54">
        <f t="shared" si="135"/>
        <v>0</v>
      </c>
      <c r="M568" s="54">
        <f t="shared" si="135"/>
        <v>0</v>
      </c>
      <c r="N568" s="54">
        <f t="shared" si="135"/>
        <v>0</v>
      </c>
      <c r="O568" s="54">
        <f t="shared" si="135"/>
        <v>0</v>
      </c>
      <c r="P568" s="54">
        <f t="shared" si="135"/>
        <v>0</v>
      </c>
      <c r="Q568" s="54">
        <f t="shared" si="135"/>
        <v>0</v>
      </c>
      <c r="R568" s="54">
        <f t="shared" si="135"/>
        <v>0</v>
      </c>
      <c r="S568" s="54">
        <f t="shared" si="135"/>
        <v>0</v>
      </c>
      <c r="T568" s="54">
        <f t="shared" si="135"/>
        <v>0</v>
      </c>
      <c r="U568" s="54">
        <f t="shared" si="135"/>
        <v>0</v>
      </c>
      <c r="V568" s="54">
        <f t="shared" si="135"/>
        <v>0</v>
      </c>
      <c r="W568" s="54">
        <f t="shared" si="135"/>
        <v>0</v>
      </c>
      <c r="X568" s="54">
        <f t="shared" si="135"/>
        <v>0</v>
      </c>
      <c r="Y568" s="54">
        <f t="shared" si="135"/>
        <v>0</v>
      </c>
      <c r="Z568" s="54">
        <f t="shared" si="135"/>
        <v>0</v>
      </c>
      <c r="AA568" s="54">
        <f t="shared" si="135"/>
        <v>0</v>
      </c>
      <c r="AB568" s="54">
        <f t="shared" si="135"/>
        <v>0</v>
      </c>
    </row>
    <row r="569" spans="2:28" hidden="1" outlineLevel="2" x14ac:dyDescent="0.25"/>
    <row r="570" spans="2:28" ht="15" hidden="1" outlineLevel="2" collapsed="1" x14ac:dyDescent="0.25">
      <c r="B570" s="80" t="s">
        <v>170</v>
      </c>
      <c r="C570" s="81"/>
      <c r="D570" s="81"/>
      <c r="E570" s="82"/>
      <c r="F570" s="83"/>
      <c r="G570" s="83"/>
      <c r="H570" s="83"/>
      <c r="I570" s="81"/>
      <c r="J570" s="82"/>
      <c r="K570" s="82"/>
      <c r="L570" s="82"/>
      <c r="M570" s="82"/>
      <c r="N570" s="82"/>
      <c r="O570" s="81"/>
      <c r="P570" s="81"/>
      <c r="Q570" s="81"/>
      <c r="R570" s="81"/>
      <c r="S570" s="81"/>
      <c r="T570" s="81"/>
      <c r="U570" s="81"/>
      <c r="V570" s="81"/>
      <c r="W570" s="81"/>
      <c r="X570" s="81"/>
      <c r="Y570" s="81"/>
      <c r="Z570" s="81"/>
      <c r="AA570" s="81"/>
      <c r="AB570" s="81"/>
    </row>
    <row r="571" spans="2:28" hidden="1" outlineLevel="3" x14ac:dyDescent="0.25"/>
    <row r="572" spans="2:28" ht="15" hidden="1" outlineLevel="3" x14ac:dyDescent="0.25">
      <c r="B572" s="49" t="s">
        <v>171</v>
      </c>
    </row>
    <row r="573" spans="2:28" ht="15" hidden="1" outlineLevel="3" x14ac:dyDescent="0.25">
      <c r="B573" s="41" t="s">
        <v>172</v>
      </c>
      <c r="E573" s="35" t="s">
        <v>19</v>
      </c>
      <c r="J573" s="58">
        <v>0</v>
      </c>
      <c r="K573" s="58">
        <f xml:space="preserve">  J736</f>
        <v>0</v>
      </c>
      <c r="L573" s="58">
        <f t="shared" ref="L573:AB573" si="136" xml:space="preserve">  K736</f>
        <v>0</v>
      </c>
      <c r="M573" s="58">
        <f t="shared" si="136"/>
        <v>0</v>
      </c>
      <c r="N573" s="58">
        <f t="shared" si="136"/>
        <v>0</v>
      </c>
      <c r="O573" s="58">
        <f t="shared" si="136"/>
        <v>0</v>
      </c>
      <c r="P573" s="58">
        <f t="shared" si="136"/>
        <v>0</v>
      </c>
      <c r="Q573" s="58">
        <f t="shared" si="136"/>
        <v>0</v>
      </c>
      <c r="R573" s="58">
        <f t="shared" si="136"/>
        <v>0</v>
      </c>
      <c r="S573" s="58">
        <f t="shared" si="136"/>
        <v>0</v>
      </c>
      <c r="T573" s="58">
        <f t="shared" si="136"/>
        <v>0</v>
      </c>
      <c r="U573" s="58">
        <f t="shared" si="136"/>
        <v>0</v>
      </c>
      <c r="V573" s="58">
        <f t="shared" si="136"/>
        <v>0</v>
      </c>
      <c r="W573" s="58">
        <f t="shared" si="136"/>
        <v>0</v>
      </c>
      <c r="X573" s="58">
        <f t="shared" si="136"/>
        <v>0</v>
      </c>
      <c r="Y573" s="58">
        <f t="shared" si="136"/>
        <v>0</v>
      </c>
      <c r="Z573" s="58">
        <f t="shared" si="136"/>
        <v>0</v>
      </c>
      <c r="AA573" s="58">
        <f t="shared" si="136"/>
        <v>0</v>
      </c>
      <c r="AB573" s="58">
        <f t="shared" si="136"/>
        <v>0</v>
      </c>
    </row>
    <row r="574" spans="2:28" hidden="1" outlineLevel="3" x14ac:dyDescent="0.2">
      <c r="B574" s="41" t="s">
        <v>173</v>
      </c>
      <c r="E574" s="35" t="s">
        <v>19</v>
      </c>
      <c r="J574" s="54">
        <v>0</v>
      </c>
      <c r="K574" s="54">
        <f xml:space="preserve"> SUM($J573:K573)</f>
        <v>0</v>
      </c>
      <c r="L574" s="54">
        <f xml:space="preserve"> SUM($J573:L573)</f>
        <v>0</v>
      </c>
      <c r="M574" s="54">
        <f xml:space="preserve"> SUM($J573:M573)</f>
        <v>0</v>
      </c>
      <c r="N574" s="54">
        <f xml:space="preserve"> SUM($J573:N573)</f>
        <v>0</v>
      </c>
      <c r="O574" s="54">
        <f xml:space="preserve"> SUM($J573:O573) - $O573</f>
        <v>0</v>
      </c>
      <c r="P574" s="54">
        <f xml:space="preserve"> SUM($J573:P573) - $O573</f>
        <v>0</v>
      </c>
      <c r="Q574" s="54">
        <f xml:space="preserve"> SUM($J573:Q573) - $O573</f>
        <v>0</v>
      </c>
      <c r="R574" s="54">
        <f xml:space="preserve"> SUM($J573:R573) - $O573</f>
        <v>0</v>
      </c>
      <c r="S574" s="54">
        <f xml:space="preserve"> SUM($J573:S573) - $O573</f>
        <v>0</v>
      </c>
      <c r="T574" s="54">
        <f xml:space="preserve"> SUM($J573:T573) - $O573 -  $T573</f>
        <v>0</v>
      </c>
      <c r="U574" s="54">
        <f xml:space="preserve"> SUM($J573:U573) - $O573 -  $T573</f>
        <v>0</v>
      </c>
      <c r="V574" s="54">
        <f xml:space="preserve"> SUM($J573:V573) - $O573 -  $T573</f>
        <v>0</v>
      </c>
      <c r="W574" s="54">
        <f xml:space="preserve"> SUM($J573:W573) - $O573 -  $T573 - $W573</f>
        <v>0</v>
      </c>
      <c r="X574" s="54">
        <f xml:space="preserve"> SUM($J573:X573) - $O573 -  $T573 - $W573</f>
        <v>0</v>
      </c>
      <c r="Y574" s="54">
        <f xml:space="preserve"> SUM($J573:Y573) - $O573 -  $T573 - $W573</f>
        <v>0</v>
      </c>
      <c r="Z574" s="54">
        <f xml:space="preserve"> SUM($J573:Z573) - $O573 -  $T573 - $W573 - $Z573</f>
        <v>0</v>
      </c>
      <c r="AA574" s="54">
        <f xml:space="preserve"> SUM($J573:AA573) - $O573 -  $T573 - $W573 - $Z573</f>
        <v>0</v>
      </c>
      <c r="AB574" s="54">
        <f xml:space="preserve"> SUM($J573:AB573) - $O573 -  $T573 - $W573 - $Z573</f>
        <v>0</v>
      </c>
    </row>
    <row r="575" spans="2:28" hidden="1" outlineLevel="3" x14ac:dyDescent="0.2">
      <c r="B575" s="38" t="s">
        <v>12</v>
      </c>
      <c r="E575" s="30" t="s">
        <v>9</v>
      </c>
      <c r="J575" s="55">
        <f t="shared" ref="J575:AB575" si="137" xml:space="preserve"> J16</f>
        <v>0</v>
      </c>
      <c r="K575" s="55">
        <f t="shared" si="137"/>
        <v>0</v>
      </c>
      <c r="L575" s="55">
        <f t="shared" si="137"/>
        <v>0</v>
      </c>
      <c r="M575" s="55">
        <f t="shared" si="137"/>
        <v>0</v>
      </c>
      <c r="N575" s="55">
        <f t="shared" si="137"/>
        <v>0</v>
      </c>
      <c r="O575" s="55">
        <f t="shared" si="137"/>
        <v>0</v>
      </c>
      <c r="P575" s="55">
        <f t="shared" si="137"/>
        <v>0</v>
      </c>
      <c r="Q575" s="55">
        <f t="shared" si="137"/>
        <v>0</v>
      </c>
      <c r="R575" s="55">
        <f t="shared" si="137"/>
        <v>0</v>
      </c>
      <c r="S575" s="55">
        <f t="shared" si="137"/>
        <v>0</v>
      </c>
      <c r="T575" s="55">
        <f t="shared" si="137"/>
        <v>0</v>
      </c>
      <c r="U575" s="55">
        <f t="shared" si="137"/>
        <v>0</v>
      </c>
      <c r="V575" s="55">
        <f t="shared" si="137"/>
        <v>0</v>
      </c>
      <c r="W575" s="55">
        <f t="shared" si="137"/>
        <v>0</v>
      </c>
      <c r="X575" s="55">
        <f t="shared" si="137"/>
        <v>0</v>
      </c>
      <c r="Y575" s="55">
        <f t="shared" si="137"/>
        <v>0</v>
      </c>
      <c r="Z575" s="55">
        <f t="shared" si="137"/>
        <v>0</v>
      </c>
      <c r="AA575" s="55">
        <f t="shared" si="137"/>
        <v>0</v>
      </c>
      <c r="AB575" s="55">
        <f t="shared" si="137"/>
        <v>0</v>
      </c>
    </row>
    <row r="576" spans="2:28" hidden="1" outlineLevel="3" x14ac:dyDescent="0.2">
      <c r="B576" s="1" t="s">
        <v>174</v>
      </c>
      <c r="E576" s="35" t="s">
        <v>19</v>
      </c>
      <c r="J576" s="54">
        <f t="shared" ref="J576:AA576" si="138" xml:space="preserve"> IF(J574&gt;0, J574 * J575, 0)</f>
        <v>0</v>
      </c>
      <c r="K576" s="54">
        <f t="shared" si="138"/>
        <v>0</v>
      </c>
      <c r="L576" s="54">
        <f t="shared" si="138"/>
        <v>0</v>
      </c>
      <c r="M576" s="54">
        <f t="shared" si="138"/>
        <v>0</v>
      </c>
      <c r="N576" s="54">
        <f>SUM(J576:M576)</f>
        <v>0</v>
      </c>
      <c r="O576" s="54">
        <f t="shared" si="138"/>
        <v>0</v>
      </c>
      <c r="P576" s="54">
        <f t="shared" si="138"/>
        <v>0</v>
      </c>
      <c r="Q576" s="54">
        <f t="shared" si="138"/>
        <v>0</v>
      </c>
      <c r="R576" s="54">
        <f t="shared" si="138"/>
        <v>0</v>
      </c>
      <c r="S576" s="54">
        <f>SUM(O576:R576)</f>
        <v>0</v>
      </c>
      <c r="T576" s="54">
        <f t="shared" si="138"/>
        <v>0</v>
      </c>
      <c r="U576" s="54">
        <f t="shared" si="138"/>
        <v>0</v>
      </c>
      <c r="V576" s="54">
        <f>SUM(T576:U576)</f>
        <v>0</v>
      </c>
      <c r="W576" s="54">
        <f t="shared" si="138"/>
        <v>0</v>
      </c>
      <c r="X576" s="54">
        <f t="shared" si="138"/>
        <v>0</v>
      </c>
      <c r="Y576" s="54">
        <f>SUM(W576:X576)</f>
        <v>0</v>
      </c>
      <c r="Z576" s="54">
        <f t="shared" si="138"/>
        <v>0</v>
      </c>
      <c r="AA576" s="54">
        <f t="shared" si="138"/>
        <v>0</v>
      </c>
      <c r="AB576" s="54">
        <f>SUM(Z576:AA576)</f>
        <v>0</v>
      </c>
    </row>
    <row r="577" spans="2:28" hidden="1" outlineLevel="1" x14ac:dyDescent="0.25"/>
    <row r="578" spans="2:28" ht="15" hidden="1" outlineLevel="1" x14ac:dyDescent="0.25">
      <c r="B578" s="80" t="s">
        <v>176</v>
      </c>
      <c r="C578" s="81"/>
      <c r="D578" s="81"/>
      <c r="E578" s="82"/>
      <c r="F578" s="83"/>
      <c r="G578" s="83"/>
      <c r="H578" s="83"/>
      <c r="I578" s="81"/>
      <c r="J578" s="82"/>
      <c r="K578" s="82"/>
      <c r="L578" s="82"/>
      <c r="M578" s="82"/>
      <c r="N578" s="82"/>
      <c r="O578" s="81"/>
      <c r="P578" s="81"/>
      <c r="Q578" s="81"/>
      <c r="R578" s="81"/>
      <c r="S578" s="81"/>
      <c r="T578" s="81"/>
      <c r="U578" s="81"/>
      <c r="V578" s="81"/>
      <c r="W578" s="81"/>
      <c r="X578" s="81"/>
      <c r="Y578" s="81"/>
      <c r="Z578" s="81"/>
      <c r="AA578" s="81"/>
      <c r="AB578" s="81"/>
    </row>
    <row r="579" spans="2:28" hidden="1" outlineLevel="2" x14ac:dyDescent="0.25"/>
    <row r="580" spans="2:28" ht="15" hidden="1" outlineLevel="2" collapsed="1" x14ac:dyDescent="0.25">
      <c r="B580" s="93" t="s">
        <v>181</v>
      </c>
    </row>
    <row r="581" spans="2:28" ht="15" hidden="1" outlineLevel="3" x14ac:dyDescent="0.25">
      <c r="B581" s="60" t="s">
        <v>196</v>
      </c>
      <c r="E581" s="35" t="s">
        <v>19</v>
      </c>
      <c r="J581" s="54">
        <f t="shared" ref="J581:M583" si="139" xml:space="preserve"> J269</f>
        <v>0</v>
      </c>
      <c r="K581" s="54">
        <f t="shared" si="139"/>
        <v>0</v>
      </c>
      <c r="L581" s="54">
        <f t="shared" si="139"/>
        <v>0</v>
      </c>
      <c r="M581" s="54">
        <f t="shared" si="139"/>
        <v>0</v>
      </c>
      <c r="N581" s="58">
        <f>SUM(J581:M581)</f>
        <v>0</v>
      </c>
      <c r="O581" s="54">
        <f t="shared" ref="O581:R583" si="140" xml:space="preserve"> O269</f>
        <v>0</v>
      </c>
      <c r="P581" s="54">
        <f t="shared" si="140"/>
        <v>0</v>
      </c>
      <c r="Q581" s="54">
        <f t="shared" si="140"/>
        <v>0</v>
      </c>
      <c r="R581" s="54">
        <f t="shared" si="140"/>
        <v>0</v>
      </c>
      <c r="S581" s="58">
        <f>SUM(O581:R581)</f>
        <v>0</v>
      </c>
      <c r="T581" s="54">
        <f t="shared" ref="T581:U583" si="141" xml:space="preserve"> T269</f>
        <v>0</v>
      </c>
      <c r="U581" s="54">
        <f t="shared" si="141"/>
        <v>0</v>
      </c>
      <c r="V581" s="58">
        <f>SUM(T581:U581)</f>
        <v>0</v>
      </c>
      <c r="W581" s="54">
        <f t="shared" ref="W581:X583" si="142" xml:space="preserve"> W269</f>
        <v>0</v>
      </c>
      <c r="X581" s="54">
        <f t="shared" si="142"/>
        <v>0</v>
      </c>
      <c r="Y581" s="58">
        <f>SUM(W581:X581)</f>
        <v>0</v>
      </c>
      <c r="Z581" s="54">
        <f t="shared" ref="Z581:AA583" si="143" xml:space="preserve"> Z269</f>
        <v>0</v>
      </c>
      <c r="AA581" s="54">
        <f t="shared" si="143"/>
        <v>0</v>
      </c>
      <c r="AB581" s="58">
        <f>SUM(Z581:AA581)</f>
        <v>0</v>
      </c>
    </row>
    <row r="582" spans="2:28" ht="15" hidden="1" outlineLevel="3" x14ac:dyDescent="0.25">
      <c r="B582" s="60" t="s">
        <v>197</v>
      </c>
      <c r="E582" s="35" t="s">
        <v>19</v>
      </c>
      <c r="J582" s="54">
        <f t="shared" si="139"/>
        <v>0</v>
      </c>
      <c r="K582" s="54">
        <f t="shared" si="139"/>
        <v>0</v>
      </c>
      <c r="L582" s="54">
        <f t="shared" si="139"/>
        <v>0</v>
      </c>
      <c r="M582" s="54">
        <f t="shared" si="139"/>
        <v>0</v>
      </c>
      <c r="N582" s="58">
        <f>SUM(J582:M582)</f>
        <v>0</v>
      </c>
      <c r="O582" s="54">
        <f t="shared" si="140"/>
        <v>0</v>
      </c>
      <c r="P582" s="54">
        <f t="shared" si="140"/>
        <v>0</v>
      </c>
      <c r="Q582" s="54">
        <f t="shared" si="140"/>
        <v>0</v>
      </c>
      <c r="R582" s="54">
        <f t="shared" si="140"/>
        <v>0</v>
      </c>
      <c r="S582" s="58">
        <f>SUM(O582:R582)</f>
        <v>0</v>
      </c>
      <c r="T582" s="54">
        <f t="shared" si="141"/>
        <v>0</v>
      </c>
      <c r="U582" s="54">
        <f t="shared" si="141"/>
        <v>0</v>
      </c>
      <c r="V582" s="58">
        <f>SUM(T582:U582)</f>
        <v>0</v>
      </c>
      <c r="W582" s="54">
        <f t="shared" si="142"/>
        <v>0</v>
      </c>
      <c r="X582" s="54">
        <f t="shared" si="142"/>
        <v>0</v>
      </c>
      <c r="Y582" s="58">
        <f>SUM(W582:X582)</f>
        <v>0</v>
      </c>
      <c r="Z582" s="54">
        <f t="shared" si="143"/>
        <v>0</v>
      </c>
      <c r="AA582" s="54">
        <f t="shared" si="143"/>
        <v>0</v>
      </c>
      <c r="AB582" s="58">
        <f>SUM(Z582:AA582)</f>
        <v>0</v>
      </c>
    </row>
    <row r="583" spans="2:28" ht="15" hidden="1" outlineLevel="3" x14ac:dyDescent="0.25">
      <c r="B583" s="60" t="s">
        <v>198</v>
      </c>
      <c r="E583" s="35" t="s">
        <v>19</v>
      </c>
      <c r="J583" s="54">
        <f t="shared" si="139"/>
        <v>0</v>
      </c>
      <c r="K583" s="54">
        <f t="shared" si="139"/>
        <v>0</v>
      </c>
      <c r="L583" s="54">
        <f t="shared" si="139"/>
        <v>0</v>
      </c>
      <c r="M583" s="54">
        <f t="shared" si="139"/>
        <v>0</v>
      </c>
      <c r="N583" s="58">
        <f>SUM(J583:M583)</f>
        <v>0</v>
      </c>
      <c r="O583" s="54">
        <f t="shared" si="140"/>
        <v>0</v>
      </c>
      <c r="P583" s="54">
        <f t="shared" si="140"/>
        <v>0</v>
      </c>
      <c r="Q583" s="54">
        <f t="shared" si="140"/>
        <v>0</v>
      </c>
      <c r="R583" s="54">
        <f t="shared" si="140"/>
        <v>0</v>
      </c>
      <c r="S583" s="58">
        <f>SUM(O583:R583)</f>
        <v>0</v>
      </c>
      <c r="T583" s="54">
        <f t="shared" si="141"/>
        <v>0</v>
      </c>
      <c r="U583" s="54">
        <f t="shared" si="141"/>
        <v>0</v>
      </c>
      <c r="V583" s="58">
        <f>SUM(T583:U583)</f>
        <v>0</v>
      </c>
      <c r="W583" s="54">
        <f t="shared" si="142"/>
        <v>0</v>
      </c>
      <c r="X583" s="54">
        <f t="shared" si="142"/>
        <v>0</v>
      </c>
      <c r="Y583" s="58">
        <f>SUM(W583:X583)</f>
        <v>0</v>
      </c>
      <c r="Z583" s="54">
        <f t="shared" si="143"/>
        <v>0</v>
      </c>
      <c r="AA583" s="54">
        <f t="shared" si="143"/>
        <v>0</v>
      </c>
      <c r="AB583" s="58">
        <f>SUM(Z583:AA583)</f>
        <v>0</v>
      </c>
    </row>
    <row r="584" spans="2:28" ht="15" hidden="1" outlineLevel="3" x14ac:dyDescent="0.2">
      <c r="B584" s="60"/>
      <c r="N584" s="53"/>
      <c r="O584" s="8"/>
      <c r="P584" s="8"/>
      <c r="Q584" s="8"/>
      <c r="R584" s="8"/>
      <c r="S584" s="53"/>
      <c r="T584" s="8"/>
      <c r="U584" s="8"/>
      <c r="V584" s="53"/>
      <c r="W584" s="8"/>
      <c r="X584" s="8"/>
      <c r="Y584" s="53"/>
      <c r="Z584" s="8"/>
      <c r="AA584" s="8"/>
      <c r="AB584" s="53"/>
    </row>
    <row r="585" spans="2:28" hidden="1" outlineLevel="3" x14ac:dyDescent="0.2">
      <c r="B585" s="38" t="s">
        <v>31</v>
      </c>
      <c r="E585" s="30" t="s">
        <v>9</v>
      </c>
      <c r="J585" s="55">
        <f t="shared" ref="J585:AB585" si="144" xml:space="preserve"> J30</f>
        <v>0</v>
      </c>
      <c r="K585" s="55">
        <f t="shared" si="144"/>
        <v>0</v>
      </c>
      <c r="L585" s="55">
        <f t="shared" si="144"/>
        <v>0</v>
      </c>
      <c r="M585" s="55">
        <f t="shared" si="144"/>
        <v>0</v>
      </c>
      <c r="N585" s="94">
        <f t="shared" si="144"/>
        <v>0</v>
      </c>
      <c r="O585" s="55">
        <f t="shared" si="144"/>
        <v>0</v>
      </c>
      <c r="P585" s="55">
        <f t="shared" si="144"/>
        <v>0</v>
      </c>
      <c r="Q585" s="55">
        <f t="shared" si="144"/>
        <v>0</v>
      </c>
      <c r="R585" s="55">
        <f t="shared" si="144"/>
        <v>0</v>
      </c>
      <c r="S585" s="94">
        <f t="shared" si="144"/>
        <v>0</v>
      </c>
      <c r="T585" s="55">
        <f t="shared" si="144"/>
        <v>0</v>
      </c>
      <c r="U585" s="55">
        <f t="shared" si="144"/>
        <v>0</v>
      </c>
      <c r="V585" s="94">
        <f t="shared" si="144"/>
        <v>0</v>
      </c>
      <c r="W585" s="55">
        <f t="shared" si="144"/>
        <v>0</v>
      </c>
      <c r="X585" s="55">
        <f t="shared" si="144"/>
        <v>0</v>
      </c>
      <c r="Y585" s="94">
        <f t="shared" si="144"/>
        <v>0</v>
      </c>
      <c r="Z585" s="55">
        <f t="shared" si="144"/>
        <v>0</v>
      </c>
      <c r="AA585" s="55">
        <f t="shared" si="144"/>
        <v>0</v>
      </c>
      <c r="AB585" s="94">
        <f t="shared" si="144"/>
        <v>0</v>
      </c>
    </row>
    <row r="586" spans="2:28" ht="15" hidden="1" outlineLevel="3" x14ac:dyDescent="0.2">
      <c r="B586" s="46"/>
      <c r="N586" s="53"/>
      <c r="O586" s="8"/>
      <c r="P586" s="8"/>
      <c r="Q586" s="8"/>
      <c r="R586" s="8"/>
      <c r="S586" s="53"/>
      <c r="T586" s="8"/>
      <c r="U586" s="8"/>
      <c r="V586" s="53"/>
      <c r="W586" s="8"/>
      <c r="X586" s="8"/>
      <c r="Y586" s="53"/>
      <c r="Z586" s="8"/>
      <c r="AA586" s="8"/>
      <c r="AB586" s="53"/>
    </row>
    <row r="587" spans="2:28" ht="15" hidden="1" outlineLevel="3" x14ac:dyDescent="0.25">
      <c r="B587" s="60" t="s">
        <v>216</v>
      </c>
      <c r="E587" s="35" t="s">
        <v>19</v>
      </c>
      <c r="J587" s="54">
        <f xml:space="preserve"> J581 * J$585</f>
        <v>0</v>
      </c>
      <c r="K587" s="54">
        <f t="shared" ref="J587:M589" si="145" xml:space="preserve"> K581 * K$585</f>
        <v>0</v>
      </c>
      <c r="L587" s="54">
        <f t="shared" si="145"/>
        <v>0</v>
      </c>
      <c r="M587" s="54">
        <f t="shared" si="145"/>
        <v>0</v>
      </c>
      <c r="N587" s="58">
        <f>SUM(J587:M587)</f>
        <v>0</v>
      </c>
      <c r="O587" s="54">
        <f t="shared" ref="O587:R589" si="146" xml:space="preserve"> O581 * O$585</f>
        <v>0</v>
      </c>
      <c r="P587" s="54">
        <f t="shared" si="146"/>
        <v>0</v>
      </c>
      <c r="Q587" s="54">
        <f t="shared" si="146"/>
        <v>0</v>
      </c>
      <c r="R587" s="54">
        <f t="shared" si="146"/>
        <v>0</v>
      </c>
      <c r="S587" s="58">
        <f>SUM(O587:R587)</f>
        <v>0</v>
      </c>
      <c r="T587" s="54">
        <f t="shared" ref="T587:U589" si="147" xml:space="preserve"> T581 * T$585</f>
        <v>0</v>
      </c>
      <c r="U587" s="54">
        <f t="shared" si="147"/>
        <v>0</v>
      </c>
      <c r="V587" s="58">
        <f>SUM(T587:U587)</f>
        <v>0</v>
      </c>
      <c r="W587" s="54">
        <f t="shared" ref="W587:X589" si="148" xml:space="preserve"> W581 * W$585</f>
        <v>0</v>
      </c>
      <c r="X587" s="54">
        <f t="shared" si="148"/>
        <v>0</v>
      </c>
      <c r="Y587" s="58">
        <f>SUM(W587:X587)</f>
        <v>0</v>
      </c>
      <c r="Z587" s="54">
        <f t="shared" ref="Z587:AA589" si="149" xml:space="preserve"> Z581 * Z$585</f>
        <v>0</v>
      </c>
      <c r="AA587" s="54">
        <f t="shared" si="149"/>
        <v>0</v>
      </c>
      <c r="AB587" s="58">
        <f>SUM(Z587:AA587)</f>
        <v>0</v>
      </c>
    </row>
    <row r="588" spans="2:28" ht="15" hidden="1" outlineLevel="3" x14ac:dyDescent="0.25">
      <c r="B588" s="60" t="s">
        <v>182</v>
      </c>
      <c r="E588" s="35" t="s">
        <v>19</v>
      </c>
      <c r="J588" s="54">
        <f t="shared" si="145"/>
        <v>0</v>
      </c>
      <c r="K588" s="54">
        <f t="shared" si="145"/>
        <v>0</v>
      </c>
      <c r="L588" s="54">
        <f t="shared" si="145"/>
        <v>0</v>
      </c>
      <c r="M588" s="54">
        <f t="shared" si="145"/>
        <v>0</v>
      </c>
      <c r="N588" s="58">
        <f>SUM(J588:M588)</f>
        <v>0</v>
      </c>
      <c r="O588" s="54">
        <f t="shared" si="146"/>
        <v>0</v>
      </c>
      <c r="P588" s="54">
        <f t="shared" si="146"/>
        <v>0</v>
      </c>
      <c r="Q588" s="54">
        <f t="shared" si="146"/>
        <v>0</v>
      </c>
      <c r="R588" s="54">
        <f t="shared" si="146"/>
        <v>0</v>
      </c>
      <c r="S588" s="58">
        <f>SUM(O588:R588)</f>
        <v>0</v>
      </c>
      <c r="T588" s="54">
        <f t="shared" si="147"/>
        <v>0</v>
      </c>
      <c r="U588" s="54">
        <f t="shared" si="147"/>
        <v>0</v>
      </c>
      <c r="V588" s="58">
        <f>SUM(T588:U588)</f>
        <v>0</v>
      </c>
      <c r="W588" s="54">
        <f t="shared" si="148"/>
        <v>0</v>
      </c>
      <c r="X588" s="54">
        <f t="shared" si="148"/>
        <v>0</v>
      </c>
      <c r="Y588" s="58">
        <f>SUM(W588:X588)</f>
        <v>0</v>
      </c>
      <c r="Z588" s="54">
        <f t="shared" si="149"/>
        <v>0</v>
      </c>
      <c r="AA588" s="54">
        <f t="shared" si="149"/>
        <v>0</v>
      </c>
      <c r="AB588" s="58">
        <f>SUM(Z588:AA588)</f>
        <v>0</v>
      </c>
    </row>
    <row r="589" spans="2:28" ht="15" hidden="1" outlineLevel="3" x14ac:dyDescent="0.25">
      <c r="B589" s="60" t="s">
        <v>183</v>
      </c>
      <c r="E589" s="35" t="s">
        <v>19</v>
      </c>
      <c r="J589" s="54">
        <f t="shared" si="145"/>
        <v>0</v>
      </c>
      <c r="K589" s="54">
        <f t="shared" si="145"/>
        <v>0</v>
      </c>
      <c r="L589" s="54">
        <f t="shared" si="145"/>
        <v>0</v>
      </c>
      <c r="M589" s="54">
        <f t="shared" si="145"/>
        <v>0</v>
      </c>
      <c r="N589" s="58">
        <f>SUM(J589:M589)</f>
        <v>0</v>
      </c>
      <c r="O589" s="54">
        <f t="shared" si="146"/>
        <v>0</v>
      </c>
      <c r="P589" s="54">
        <f t="shared" si="146"/>
        <v>0</v>
      </c>
      <c r="Q589" s="54">
        <f t="shared" si="146"/>
        <v>0</v>
      </c>
      <c r="R589" s="54">
        <f t="shared" si="146"/>
        <v>0</v>
      </c>
      <c r="S589" s="58">
        <f>SUM(O589:R589)</f>
        <v>0</v>
      </c>
      <c r="T589" s="54">
        <f t="shared" si="147"/>
        <v>0</v>
      </c>
      <c r="U589" s="54">
        <f t="shared" si="147"/>
        <v>0</v>
      </c>
      <c r="V589" s="58">
        <f>SUM(T589:U589)</f>
        <v>0</v>
      </c>
      <c r="W589" s="54">
        <f t="shared" si="148"/>
        <v>0</v>
      </c>
      <c r="X589" s="54">
        <f t="shared" si="148"/>
        <v>0</v>
      </c>
      <c r="Y589" s="58">
        <f>SUM(W589:X589)</f>
        <v>0</v>
      </c>
      <c r="Z589" s="54">
        <f t="shared" si="149"/>
        <v>0</v>
      </c>
      <c r="AA589" s="54">
        <f t="shared" si="149"/>
        <v>0</v>
      </c>
      <c r="AB589" s="58">
        <f>SUM(Z589:AA589)</f>
        <v>0</v>
      </c>
    </row>
    <row r="590" spans="2:28" ht="15" hidden="1" outlineLevel="3" x14ac:dyDescent="0.25">
      <c r="B590" s="93" t="s">
        <v>184</v>
      </c>
      <c r="E590" s="40" t="s">
        <v>19</v>
      </c>
      <c r="J590" s="54">
        <f>SUM(J587:J589)</f>
        <v>0</v>
      </c>
      <c r="K590" s="54">
        <f t="shared" ref="K590:AA590" si="150">SUM(K587:K589)</f>
        <v>0</v>
      </c>
      <c r="L590" s="54">
        <f t="shared" si="150"/>
        <v>0</v>
      </c>
      <c r="M590" s="54">
        <f t="shared" si="150"/>
        <v>0</v>
      </c>
      <c r="N590" s="58">
        <f>SUM(J590:M590)</f>
        <v>0</v>
      </c>
      <c r="O590" s="54">
        <f t="shared" si="150"/>
        <v>0</v>
      </c>
      <c r="P590" s="54">
        <f t="shared" si="150"/>
        <v>0</v>
      </c>
      <c r="Q590" s="54">
        <f t="shared" si="150"/>
        <v>0</v>
      </c>
      <c r="R590" s="54">
        <f t="shared" si="150"/>
        <v>0</v>
      </c>
      <c r="S590" s="58">
        <f>SUM(O590:R590)</f>
        <v>0</v>
      </c>
      <c r="T590" s="54">
        <f t="shared" si="150"/>
        <v>0</v>
      </c>
      <c r="U590" s="54">
        <f t="shared" si="150"/>
        <v>0</v>
      </c>
      <c r="V590" s="58">
        <f>SUM(T590:U590)</f>
        <v>0</v>
      </c>
      <c r="W590" s="54">
        <f t="shared" si="150"/>
        <v>0</v>
      </c>
      <c r="X590" s="54">
        <f t="shared" si="150"/>
        <v>0</v>
      </c>
      <c r="Y590" s="58">
        <f>SUM(W590:X590)</f>
        <v>0</v>
      </c>
      <c r="Z590" s="54">
        <f t="shared" si="150"/>
        <v>0</v>
      </c>
      <c r="AA590" s="54">
        <f t="shared" si="150"/>
        <v>0</v>
      </c>
      <c r="AB590" s="58">
        <f>SUM(Z590:AA590)</f>
        <v>0</v>
      </c>
    </row>
    <row r="591" spans="2:28" hidden="1" outlineLevel="2" x14ac:dyDescent="0.25"/>
    <row r="592" spans="2:28" ht="15" hidden="1" outlineLevel="2" x14ac:dyDescent="0.25">
      <c r="B592" s="88" t="s">
        <v>13</v>
      </c>
      <c r="C592" s="84"/>
      <c r="D592" s="84"/>
      <c r="E592" s="85"/>
      <c r="F592" s="86"/>
      <c r="G592" s="86"/>
      <c r="H592" s="86"/>
      <c r="I592" s="84"/>
      <c r="J592" s="85"/>
      <c r="K592" s="85"/>
      <c r="L592" s="85"/>
      <c r="M592" s="85"/>
      <c r="N592" s="85"/>
      <c r="O592" s="84"/>
      <c r="P592" s="84"/>
      <c r="Q592" s="84"/>
      <c r="R592" s="84"/>
      <c r="S592" s="84"/>
      <c r="T592" s="84"/>
      <c r="U592" s="84"/>
      <c r="V592" s="84"/>
      <c r="W592" s="84"/>
      <c r="X592" s="84"/>
      <c r="Y592" s="84"/>
      <c r="Z592" s="84"/>
      <c r="AA592" s="84"/>
      <c r="AB592" s="84"/>
    </row>
    <row r="593" spans="2:28" hidden="1" outlineLevel="3" x14ac:dyDescent="0.25"/>
    <row r="594" spans="2:28" ht="15" hidden="1" outlineLevel="3" collapsed="1" x14ac:dyDescent="0.25">
      <c r="B594" s="62" t="s">
        <v>14</v>
      </c>
    </row>
    <row r="595" spans="2:28" hidden="1" outlineLevel="4" x14ac:dyDescent="0.2">
      <c r="B595" s="60" t="s">
        <v>133</v>
      </c>
      <c r="E595" s="35" t="s">
        <v>19</v>
      </c>
      <c r="J595" s="54">
        <f t="shared" ref="J595:AB595" si="151" xml:space="preserve"> J262</f>
        <v>0</v>
      </c>
      <c r="K595" s="54">
        <f t="shared" si="151"/>
        <v>0</v>
      </c>
      <c r="L595" s="54">
        <f t="shared" si="151"/>
        <v>0</v>
      </c>
      <c r="M595" s="54">
        <f t="shared" si="151"/>
        <v>0</v>
      </c>
      <c r="N595" s="54">
        <f t="shared" si="151"/>
        <v>0</v>
      </c>
      <c r="O595" s="54">
        <f t="shared" si="151"/>
        <v>0</v>
      </c>
      <c r="P595" s="54">
        <f t="shared" si="151"/>
        <v>0</v>
      </c>
      <c r="Q595" s="54">
        <f t="shared" si="151"/>
        <v>0</v>
      </c>
      <c r="R595" s="54">
        <f t="shared" si="151"/>
        <v>0</v>
      </c>
      <c r="S595" s="54">
        <f t="shared" si="151"/>
        <v>0</v>
      </c>
      <c r="T595" s="54">
        <f t="shared" si="151"/>
        <v>0</v>
      </c>
      <c r="U595" s="54">
        <f t="shared" si="151"/>
        <v>0</v>
      </c>
      <c r="V595" s="54">
        <f t="shared" si="151"/>
        <v>0</v>
      </c>
      <c r="W595" s="54">
        <f t="shared" si="151"/>
        <v>0</v>
      </c>
      <c r="X595" s="54">
        <f t="shared" si="151"/>
        <v>0</v>
      </c>
      <c r="Y595" s="54">
        <f t="shared" si="151"/>
        <v>0</v>
      </c>
      <c r="Z595" s="54">
        <f t="shared" si="151"/>
        <v>0</v>
      </c>
      <c r="AA595" s="54">
        <f t="shared" si="151"/>
        <v>0</v>
      </c>
      <c r="AB595" s="54">
        <f t="shared" si="151"/>
        <v>0</v>
      </c>
    </row>
    <row r="596" spans="2:28" hidden="1" outlineLevel="4" x14ac:dyDescent="0.2">
      <c r="B596" s="46" t="s">
        <v>177</v>
      </c>
      <c r="E596" s="30" t="s">
        <v>9</v>
      </c>
      <c r="J596" s="55">
        <f t="shared" ref="J596:AB596" si="152" xml:space="preserve">  J29</f>
        <v>0</v>
      </c>
      <c r="K596" s="55">
        <f t="shared" si="152"/>
        <v>0</v>
      </c>
      <c r="L596" s="55">
        <f t="shared" si="152"/>
        <v>0</v>
      </c>
      <c r="M596" s="55">
        <f t="shared" si="152"/>
        <v>0</v>
      </c>
      <c r="N596" s="55">
        <f t="shared" si="152"/>
        <v>0</v>
      </c>
      <c r="O596" s="55">
        <f t="shared" si="152"/>
        <v>0</v>
      </c>
      <c r="P596" s="55">
        <f t="shared" si="152"/>
        <v>0</v>
      </c>
      <c r="Q596" s="55">
        <f t="shared" si="152"/>
        <v>0</v>
      </c>
      <c r="R596" s="55">
        <f t="shared" si="152"/>
        <v>0</v>
      </c>
      <c r="S596" s="55">
        <f t="shared" si="152"/>
        <v>0</v>
      </c>
      <c r="T596" s="55">
        <f t="shared" si="152"/>
        <v>0</v>
      </c>
      <c r="U596" s="55">
        <f t="shared" si="152"/>
        <v>0</v>
      </c>
      <c r="V596" s="55">
        <f t="shared" si="152"/>
        <v>0</v>
      </c>
      <c r="W596" s="55">
        <f t="shared" si="152"/>
        <v>0</v>
      </c>
      <c r="X596" s="55">
        <f t="shared" si="152"/>
        <v>0</v>
      </c>
      <c r="Y596" s="55">
        <f t="shared" si="152"/>
        <v>0</v>
      </c>
      <c r="Z596" s="55">
        <f t="shared" si="152"/>
        <v>0</v>
      </c>
      <c r="AA596" s="55">
        <f t="shared" si="152"/>
        <v>0</v>
      </c>
      <c r="AB596" s="55">
        <f t="shared" si="152"/>
        <v>0</v>
      </c>
    </row>
    <row r="597" spans="2:28" hidden="1" outlineLevel="4" x14ac:dyDescent="0.2">
      <c r="B597" s="60" t="s">
        <v>178</v>
      </c>
      <c r="E597" s="35" t="s">
        <v>19</v>
      </c>
      <c r="J597" s="54">
        <f t="shared" ref="J597:AB597" si="153" xml:space="preserve"> J595 * J596</f>
        <v>0</v>
      </c>
      <c r="K597" s="54">
        <f t="shared" si="153"/>
        <v>0</v>
      </c>
      <c r="L597" s="54">
        <f t="shared" si="153"/>
        <v>0</v>
      </c>
      <c r="M597" s="54">
        <f t="shared" si="153"/>
        <v>0</v>
      </c>
      <c r="N597" s="54">
        <f t="shared" si="153"/>
        <v>0</v>
      </c>
      <c r="O597" s="54">
        <f xml:space="preserve"> O595 * O596</f>
        <v>0</v>
      </c>
      <c r="P597" s="54">
        <f t="shared" si="153"/>
        <v>0</v>
      </c>
      <c r="Q597" s="54">
        <f t="shared" si="153"/>
        <v>0</v>
      </c>
      <c r="R597" s="54">
        <f t="shared" si="153"/>
        <v>0</v>
      </c>
      <c r="S597" s="54">
        <f t="shared" si="153"/>
        <v>0</v>
      </c>
      <c r="T597" s="54">
        <f t="shared" si="153"/>
        <v>0</v>
      </c>
      <c r="U597" s="54">
        <f t="shared" si="153"/>
        <v>0</v>
      </c>
      <c r="V597" s="54">
        <f t="shared" si="153"/>
        <v>0</v>
      </c>
      <c r="W597" s="54">
        <f t="shared" si="153"/>
        <v>0</v>
      </c>
      <c r="X597" s="54">
        <f t="shared" si="153"/>
        <v>0</v>
      </c>
      <c r="Y597" s="54">
        <f t="shared" si="153"/>
        <v>0</v>
      </c>
      <c r="Z597" s="54">
        <f t="shared" si="153"/>
        <v>0</v>
      </c>
      <c r="AA597" s="54">
        <f t="shared" si="153"/>
        <v>0</v>
      </c>
      <c r="AB597" s="54">
        <f t="shared" si="153"/>
        <v>0</v>
      </c>
    </row>
    <row r="598" spans="2:28" hidden="1" outlineLevel="4" x14ac:dyDescent="0.2">
      <c r="B598" s="60"/>
    </row>
    <row r="599" spans="2:28" ht="15" hidden="1" outlineLevel="4" x14ac:dyDescent="0.25">
      <c r="B599" s="60" t="s">
        <v>62</v>
      </c>
      <c r="E599" s="35" t="s">
        <v>19</v>
      </c>
      <c r="J599" s="54">
        <f t="shared" ref="J599:M602" si="154" xml:space="preserve"> J273</f>
        <v>0</v>
      </c>
      <c r="K599" s="54">
        <f t="shared" si="154"/>
        <v>0</v>
      </c>
      <c r="L599" s="54">
        <f t="shared" si="154"/>
        <v>0</v>
      </c>
      <c r="M599" s="54">
        <f t="shared" si="154"/>
        <v>0</v>
      </c>
      <c r="N599" s="58">
        <f t="shared" ref="N599:N604" si="155" xml:space="preserve"> SUM(J599:M599)</f>
        <v>0</v>
      </c>
      <c r="O599" s="54">
        <f t="shared" ref="O599:R602" si="156" xml:space="preserve"> O273</f>
        <v>0</v>
      </c>
      <c r="P599" s="54">
        <f t="shared" si="156"/>
        <v>0</v>
      </c>
      <c r="Q599" s="54">
        <f t="shared" si="156"/>
        <v>0</v>
      </c>
      <c r="R599" s="54">
        <f t="shared" si="156"/>
        <v>0</v>
      </c>
      <c r="S599" s="58">
        <f t="shared" ref="S599:S604" si="157" xml:space="preserve"> SUM(O599:R599)</f>
        <v>0</v>
      </c>
      <c r="T599" s="54">
        <f t="shared" ref="T599:U602" si="158" xml:space="preserve"> T273</f>
        <v>0</v>
      </c>
      <c r="U599" s="54">
        <f t="shared" si="158"/>
        <v>0</v>
      </c>
      <c r="V599" s="58">
        <f t="shared" ref="V599:V604" si="159">SUM(T599:U599)</f>
        <v>0</v>
      </c>
      <c r="W599" s="54">
        <f t="shared" ref="W599:X602" si="160" xml:space="preserve"> W273</f>
        <v>0</v>
      </c>
      <c r="X599" s="54">
        <f t="shared" si="160"/>
        <v>0</v>
      </c>
      <c r="Y599" s="58">
        <f t="shared" ref="Y599:Y604" si="161">SUM(W599:X599)</f>
        <v>0</v>
      </c>
      <c r="Z599" s="54">
        <f t="shared" ref="Z599:AA602" si="162" xml:space="preserve"> Z273</f>
        <v>0</v>
      </c>
      <c r="AA599" s="54">
        <f t="shared" si="162"/>
        <v>0</v>
      </c>
      <c r="AB599" s="58">
        <f t="shared" ref="AB599:AB604" si="163">SUM(Z599:AA599)</f>
        <v>0</v>
      </c>
    </row>
    <row r="600" spans="2:28" ht="15" hidden="1" outlineLevel="4" x14ac:dyDescent="0.25">
      <c r="B600" s="60" t="s">
        <v>71</v>
      </c>
      <c r="E600" s="35" t="s">
        <v>19</v>
      </c>
      <c r="J600" s="54">
        <f t="shared" si="154"/>
        <v>0</v>
      </c>
      <c r="K600" s="54">
        <f t="shared" si="154"/>
        <v>0</v>
      </c>
      <c r="L600" s="54">
        <f t="shared" si="154"/>
        <v>0</v>
      </c>
      <c r="M600" s="54">
        <f t="shared" si="154"/>
        <v>0</v>
      </c>
      <c r="N600" s="58">
        <f t="shared" si="155"/>
        <v>0</v>
      </c>
      <c r="O600" s="54">
        <f t="shared" si="156"/>
        <v>0</v>
      </c>
      <c r="P600" s="54">
        <f t="shared" si="156"/>
        <v>0</v>
      </c>
      <c r="Q600" s="54">
        <f t="shared" si="156"/>
        <v>0</v>
      </c>
      <c r="R600" s="54">
        <f t="shared" si="156"/>
        <v>0</v>
      </c>
      <c r="S600" s="58">
        <f t="shared" si="157"/>
        <v>0</v>
      </c>
      <c r="T600" s="54">
        <f t="shared" si="158"/>
        <v>0</v>
      </c>
      <c r="U600" s="54">
        <f t="shared" si="158"/>
        <v>0</v>
      </c>
      <c r="V600" s="58">
        <f t="shared" si="159"/>
        <v>0</v>
      </c>
      <c r="W600" s="54">
        <f t="shared" si="160"/>
        <v>0</v>
      </c>
      <c r="X600" s="54">
        <f t="shared" si="160"/>
        <v>0</v>
      </c>
      <c r="Y600" s="58">
        <f t="shared" si="161"/>
        <v>0</v>
      </c>
      <c r="Z600" s="54">
        <f t="shared" si="162"/>
        <v>0</v>
      </c>
      <c r="AA600" s="54">
        <f t="shared" si="162"/>
        <v>0</v>
      </c>
      <c r="AB600" s="58">
        <f t="shared" si="163"/>
        <v>0</v>
      </c>
    </row>
    <row r="601" spans="2:28" ht="15" hidden="1" outlineLevel="4" x14ac:dyDescent="0.25">
      <c r="B601" s="60" t="s">
        <v>78</v>
      </c>
      <c r="E601" s="35" t="s">
        <v>19</v>
      </c>
      <c r="J601" s="54">
        <f t="shared" si="154"/>
        <v>0</v>
      </c>
      <c r="K601" s="54">
        <f t="shared" si="154"/>
        <v>0</v>
      </c>
      <c r="L601" s="54">
        <f t="shared" si="154"/>
        <v>0</v>
      </c>
      <c r="M601" s="54">
        <f t="shared" si="154"/>
        <v>0</v>
      </c>
      <c r="N601" s="58">
        <f t="shared" si="155"/>
        <v>0</v>
      </c>
      <c r="O601" s="54">
        <f t="shared" si="156"/>
        <v>0</v>
      </c>
      <c r="P601" s="54">
        <f t="shared" si="156"/>
        <v>0</v>
      </c>
      <c r="Q601" s="54">
        <f t="shared" si="156"/>
        <v>0</v>
      </c>
      <c r="R601" s="54">
        <f t="shared" si="156"/>
        <v>0</v>
      </c>
      <c r="S601" s="58">
        <f t="shared" si="157"/>
        <v>0</v>
      </c>
      <c r="T601" s="54">
        <f t="shared" si="158"/>
        <v>0</v>
      </c>
      <c r="U601" s="54">
        <f t="shared" si="158"/>
        <v>0</v>
      </c>
      <c r="V601" s="58">
        <f t="shared" si="159"/>
        <v>0</v>
      </c>
      <c r="W601" s="54">
        <f t="shared" si="160"/>
        <v>0</v>
      </c>
      <c r="X601" s="54">
        <f t="shared" si="160"/>
        <v>0</v>
      </c>
      <c r="Y601" s="58">
        <f t="shared" si="161"/>
        <v>0</v>
      </c>
      <c r="Z601" s="54">
        <f t="shared" si="162"/>
        <v>0</v>
      </c>
      <c r="AA601" s="54">
        <f t="shared" si="162"/>
        <v>0</v>
      </c>
      <c r="AB601" s="58">
        <f t="shared" si="163"/>
        <v>0</v>
      </c>
    </row>
    <row r="602" spans="2:28" ht="15" hidden="1" outlineLevel="4" x14ac:dyDescent="0.25">
      <c r="B602" s="60" t="s">
        <v>85</v>
      </c>
      <c r="E602" s="35" t="s">
        <v>19</v>
      </c>
      <c r="J602" s="54">
        <f t="shared" si="154"/>
        <v>0</v>
      </c>
      <c r="K602" s="54">
        <f t="shared" si="154"/>
        <v>0</v>
      </c>
      <c r="L602" s="54">
        <f t="shared" si="154"/>
        <v>0</v>
      </c>
      <c r="M602" s="54">
        <f t="shared" si="154"/>
        <v>0</v>
      </c>
      <c r="N602" s="58">
        <f t="shared" si="155"/>
        <v>0</v>
      </c>
      <c r="O602" s="54">
        <f t="shared" si="156"/>
        <v>0</v>
      </c>
      <c r="P602" s="54">
        <f t="shared" si="156"/>
        <v>0</v>
      </c>
      <c r="Q602" s="54">
        <f t="shared" si="156"/>
        <v>0</v>
      </c>
      <c r="R602" s="54">
        <f t="shared" si="156"/>
        <v>0</v>
      </c>
      <c r="S602" s="58">
        <f t="shared" si="157"/>
        <v>0</v>
      </c>
      <c r="T602" s="54">
        <f t="shared" si="158"/>
        <v>0</v>
      </c>
      <c r="U602" s="54">
        <f t="shared" si="158"/>
        <v>0</v>
      </c>
      <c r="V602" s="58">
        <f t="shared" si="159"/>
        <v>0</v>
      </c>
      <c r="W602" s="54">
        <f t="shared" si="160"/>
        <v>0</v>
      </c>
      <c r="X602" s="54">
        <f t="shared" si="160"/>
        <v>0</v>
      </c>
      <c r="Y602" s="58">
        <f t="shared" si="161"/>
        <v>0</v>
      </c>
      <c r="Z602" s="54">
        <f t="shared" si="162"/>
        <v>0</v>
      </c>
      <c r="AA602" s="54">
        <f t="shared" si="162"/>
        <v>0</v>
      </c>
      <c r="AB602" s="58">
        <f t="shared" si="163"/>
        <v>0</v>
      </c>
    </row>
    <row r="603" spans="2:28" ht="15" hidden="1" outlineLevel="4" x14ac:dyDescent="0.25">
      <c r="B603" s="60" t="s">
        <v>149</v>
      </c>
      <c r="E603" s="35" t="s">
        <v>19</v>
      </c>
      <c r="J603" s="54">
        <f xml:space="preserve"> J303</f>
        <v>0</v>
      </c>
      <c r="K603" s="54">
        <f xml:space="preserve"> K303</f>
        <v>0</v>
      </c>
      <c r="L603" s="54">
        <f xml:space="preserve"> L303</f>
        <v>0</v>
      </c>
      <c r="M603" s="54">
        <f xml:space="preserve"> M303</f>
        <v>0</v>
      </c>
      <c r="N603" s="58">
        <f t="shared" si="155"/>
        <v>0</v>
      </c>
      <c r="O603" s="54">
        <f xml:space="preserve"> O303</f>
        <v>0</v>
      </c>
      <c r="P603" s="54">
        <f xml:space="preserve"> P303</f>
        <v>0</v>
      </c>
      <c r="Q603" s="54">
        <f xml:space="preserve"> Q303</f>
        <v>0</v>
      </c>
      <c r="R603" s="54">
        <f xml:space="preserve"> R303</f>
        <v>0</v>
      </c>
      <c r="S603" s="58">
        <f t="shared" si="157"/>
        <v>0</v>
      </c>
      <c r="T603" s="54">
        <f xml:space="preserve"> T303</f>
        <v>0</v>
      </c>
      <c r="U603" s="54">
        <f xml:space="preserve"> U303</f>
        <v>0</v>
      </c>
      <c r="V603" s="58">
        <f t="shared" si="159"/>
        <v>0</v>
      </c>
      <c r="W603" s="54">
        <f xml:space="preserve"> W303</f>
        <v>0</v>
      </c>
      <c r="X603" s="54">
        <f xml:space="preserve"> X303</f>
        <v>0</v>
      </c>
      <c r="Y603" s="58">
        <f t="shared" si="161"/>
        <v>0</v>
      </c>
      <c r="Z603" s="54">
        <f xml:space="preserve"> Z303</f>
        <v>0</v>
      </c>
      <c r="AA603" s="54">
        <f xml:space="preserve"> AA303</f>
        <v>0</v>
      </c>
      <c r="AB603" s="58">
        <f t="shared" si="163"/>
        <v>0</v>
      </c>
    </row>
    <row r="604" spans="2:28" ht="15" hidden="1" outlineLevel="4" x14ac:dyDescent="0.25">
      <c r="B604" s="60" t="s">
        <v>150</v>
      </c>
      <c r="E604" s="35" t="s">
        <v>19</v>
      </c>
      <c r="J604" s="54">
        <f xml:space="preserve"> J398</f>
        <v>0</v>
      </c>
      <c r="K604" s="54">
        <f xml:space="preserve"> K398</f>
        <v>0</v>
      </c>
      <c r="L604" s="54">
        <f xml:space="preserve"> L398</f>
        <v>0</v>
      </c>
      <c r="M604" s="54">
        <f xml:space="preserve"> M398</f>
        <v>0</v>
      </c>
      <c r="N604" s="58">
        <f t="shared" si="155"/>
        <v>0</v>
      </c>
      <c r="O604" s="54">
        <f xml:space="preserve"> O398</f>
        <v>0</v>
      </c>
      <c r="P604" s="54">
        <f xml:space="preserve"> P398</f>
        <v>0</v>
      </c>
      <c r="Q604" s="54">
        <f xml:space="preserve"> Q398</f>
        <v>0</v>
      </c>
      <c r="R604" s="54">
        <f xml:space="preserve"> R398</f>
        <v>0</v>
      </c>
      <c r="S604" s="58">
        <f t="shared" si="157"/>
        <v>0</v>
      </c>
      <c r="T604" s="54">
        <f xml:space="preserve"> T398</f>
        <v>0</v>
      </c>
      <c r="U604" s="54">
        <f xml:space="preserve"> U398</f>
        <v>0</v>
      </c>
      <c r="V604" s="58">
        <f t="shared" si="159"/>
        <v>0</v>
      </c>
      <c r="W604" s="54">
        <f xml:space="preserve"> W398</f>
        <v>0</v>
      </c>
      <c r="X604" s="54">
        <f xml:space="preserve"> X398</f>
        <v>0</v>
      </c>
      <c r="Y604" s="58">
        <f t="shared" si="161"/>
        <v>0</v>
      </c>
      <c r="Z604" s="54">
        <f xml:space="preserve"> Z398</f>
        <v>0</v>
      </c>
      <c r="AA604" s="54">
        <f xml:space="preserve"> AA398</f>
        <v>0</v>
      </c>
      <c r="AB604" s="58">
        <f t="shared" si="163"/>
        <v>0</v>
      </c>
    </row>
    <row r="605" spans="2:28" hidden="1" outlineLevel="4" x14ac:dyDescent="0.2">
      <c r="B605" s="46" t="s">
        <v>177</v>
      </c>
      <c r="E605" s="30" t="s">
        <v>9</v>
      </c>
      <c r="J605" s="55">
        <f t="shared" ref="J605:AB605" si="164" xml:space="preserve"> J29</f>
        <v>0</v>
      </c>
      <c r="K605" s="55">
        <f t="shared" si="164"/>
        <v>0</v>
      </c>
      <c r="L605" s="55">
        <f t="shared" si="164"/>
        <v>0</v>
      </c>
      <c r="M605" s="55">
        <f t="shared" si="164"/>
        <v>0</v>
      </c>
      <c r="N605" s="94">
        <f t="shared" si="164"/>
        <v>0</v>
      </c>
      <c r="O605" s="55">
        <f t="shared" si="164"/>
        <v>0</v>
      </c>
      <c r="P605" s="55">
        <f t="shared" si="164"/>
        <v>0</v>
      </c>
      <c r="Q605" s="55">
        <f t="shared" si="164"/>
        <v>0</v>
      </c>
      <c r="R605" s="55">
        <f t="shared" si="164"/>
        <v>0</v>
      </c>
      <c r="S605" s="94">
        <f t="shared" si="164"/>
        <v>0</v>
      </c>
      <c r="T605" s="55">
        <f t="shared" si="164"/>
        <v>0</v>
      </c>
      <c r="U605" s="55">
        <f t="shared" si="164"/>
        <v>0</v>
      </c>
      <c r="V605" s="94">
        <f t="shared" si="164"/>
        <v>0</v>
      </c>
      <c r="W605" s="55">
        <f t="shared" si="164"/>
        <v>0</v>
      </c>
      <c r="X605" s="55">
        <f t="shared" si="164"/>
        <v>0</v>
      </c>
      <c r="Y605" s="94">
        <f t="shared" si="164"/>
        <v>0</v>
      </c>
      <c r="Z605" s="55">
        <f t="shared" si="164"/>
        <v>0</v>
      </c>
      <c r="AA605" s="55">
        <f t="shared" si="164"/>
        <v>0</v>
      </c>
      <c r="AB605" s="94">
        <f t="shared" si="164"/>
        <v>0</v>
      </c>
    </row>
    <row r="606" spans="2:28" ht="15" hidden="1" outlineLevel="4" x14ac:dyDescent="0.25">
      <c r="B606" s="60" t="s">
        <v>179</v>
      </c>
      <c r="E606" s="35" t="s">
        <v>19</v>
      </c>
      <c r="J606" s="54">
        <f xml:space="preserve"> SUM(J599:J604) * J605</f>
        <v>0</v>
      </c>
      <c r="K606" s="54">
        <f t="shared" ref="K606:AA606" si="165" xml:space="preserve"> SUM(K599:K604) * K605</f>
        <v>0</v>
      </c>
      <c r="L606" s="54">
        <f t="shared" si="165"/>
        <v>0</v>
      </c>
      <c r="M606" s="54">
        <f t="shared" si="165"/>
        <v>0</v>
      </c>
      <c r="N606" s="58">
        <f xml:space="preserve"> SUM(J606:M606)</f>
        <v>0</v>
      </c>
      <c r="O606" s="54">
        <f t="shared" si="165"/>
        <v>0</v>
      </c>
      <c r="P606" s="54">
        <f t="shared" si="165"/>
        <v>0</v>
      </c>
      <c r="Q606" s="54">
        <f t="shared" si="165"/>
        <v>0</v>
      </c>
      <c r="R606" s="54">
        <f t="shared" si="165"/>
        <v>0</v>
      </c>
      <c r="S606" s="58">
        <f xml:space="preserve"> SUM(O606:R606)</f>
        <v>0</v>
      </c>
      <c r="T606" s="54">
        <f t="shared" si="165"/>
        <v>0</v>
      </c>
      <c r="U606" s="54">
        <f t="shared" si="165"/>
        <v>0</v>
      </c>
      <c r="V606" s="58">
        <f>SUM(T606:U606)</f>
        <v>0</v>
      </c>
      <c r="W606" s="54">
        <f t="shared" si="165"/>
        <v>0</v>
      </c>
      <c r="X606" s="54">
        <f t="shared" si="165"/>
        <v>0</v>
      </c>
      <c r="Y606" s="58">
        <f>SUM(W606:X606)</f>
        <v>0</v>
      </c>
      <c r="Z606" s="54">
        <f t="shared" si="165"/>
        <v>0</v>
      </c>
      <c r="AA606" s="54">
        <f t="shared" si="165"/>
        <v>0</v>
      </c>
      <c r="AB606" s="58">
        <f>SUM(Z606:AA606)</f>
        <v>0</v>
      </c>
    </row>
    <row r="607" spans="2:28" hidden="1" outlineLevel="4" x14ac:dyDescent="0.2">
      <c r="B607" s="1"/>
    </row>
    <row r="608" spans="2:28" ht="15" hidden="1" outlineLevel="4" x14ac:dyDescent="0.25">
      <c r="B608" s="41" t="s">
        <v>180</v>
      </c>
      <c r="E608" s="35" t="s">
        <v>19</v>
      </c>
      <c r="J608" s="54">
        <f t="shared" ref="J608:AA608" si="166" xml:space="preserve">  J606  - J597</f>
        <v>0</v>
      </c>
      <c r="K608" s="54">
        <f t="shared" si="166"/>
        <v>0</v>
      </c>
      <c r="L608" s="54">
        <f t="shared" si="166"/>
        <v>0</v>
      </c>
      <c r="M608" s="54">
        <f t="shared" si="166"/>
        <v>0</v>
      </c>
      <c r="N608" s="58">
        <f xml:space="preserve"> SUM(J608:M608)</f>
        <v>0</v>
      </c>
      <c r="O608" s="54">
        <f t="shared" si="166"/>
        <v>0</v>
      </c>
      <c r="P608" s="54">
        <f t="shared" si="166"/>
        <v>0</v>
      </c>
      <c r="Q608" s="54">
        <f t="shared" si="166"/>
        <v>0</v>
      </c>
      <c r="R608" s="54">
        <f t="shared" si="166"/>
        <v>0</v>
      </c>
      <c r="S608" s="58">
        <f xml:space="preserve"> SUM(O608:R608)</f>
        <v>0</v>
      </c>
      <c r="T608" s="54">
        <f t="shared" si="166"/>
        <v>0</v>
      </c>
      <c r="U608" s="54">
        <f t="shared" si="166"/>
        <v>0</v>
      </c>
      <c r="V608" s="58">
        <f>SUM(T608:U608)</f>
        <v>0</v>
      </c>
      <c r="W608" s="54">
        <f t="shared" si="166"/>
        <v>0</v>
      </c>
      <c r="X608" s="54">
        <f t="shared" si="166"/>
        <v>0</v>
      </c>
      <c r="Y608" s="58">
        <f>SUM(W608:X608)</f>
        <v>0</v>
      </c>
      <c r="Z608" s="54">
        <f t="shared" si="166"/>
        <v>0</v>
      </c>
      <c r="AA608" s="54">
        <f t="shared" si="166"/>
        <v>0</v>
      </c>
      <c r="AB608" s="58">
        <f>SUM(Z608:AA608)</f>
        <v>0</v>
      </c>
    </row>
    <row r="609" spans="2:28" hidden="1" outlineLevel="3" x14ac:dyDescent="0.2">
      <c r="B609" s="1"/>
    </row>
    <row r="610" spans="2:28" ht="15" hidden="1" outlineLevel="3" collapsed="1" x14ac:dyDescent="0.25">
      <c r="B610" s="93" t="s">
        <v>185</v>
      </c>
    </row>
    <row r="611" spans="2:28" ht="15" hidden="1" outlineLevel="4" x14ac:dyDescent="0.25">
      <c r="B611" s="60" t="s">
        <v>186</v>
      </c>
      <c r="E611" s="35" t="s">
        <v>19</v>
      </c>
      <c r="J611" s="54">
        <f t="shared" ref="J611:M612" si="167" xml:space="preserve">  J408</f>
        <v>0</v>
      </c>
      <c r="K611" s="54">
        <f t="shared" si="167"/>
        <v>0</v>
      </c>
      <c r="L611" s="54">
        <f t="shared" si="167"/>
        <v>0</v>
      </c>
      <c r="M611" s="54">
        <f t="shared" si="167"/>
        <v>0</v>
      </c>
      <c r="N611" s="58">
        <f xml:space="preserve"> J611</f>
        <v>0</v>
      </c>
      <c r="O611" s="54">
        <f t="shared" ref="O611:R612" si="168" xml:space="preserve">  O408</f>
        <v>0</v>
      </c>
      <c r="P611" s="54">
        <f t="shared" si="168"/>
        <v>0</v>
      </c>
      <c r="Q611" s="54">
        <f t="shared" si="168"/>
        <v>0</v>
      </c>
      <c r="R611" s="54">
        <f t="shared" si="168"/>
        <v>0</v>
      </c>
      <c r="S611" s="58">
        <f xml:space="preserve"> O611</f>
        <v>0</v>
      </c>
      <c r="T611" s="54">
        <f xml:space="preserve">  T408</f>
        <v>0</v>
      </c>
      <c r="U611" s="54">
        <f xml:space="preserve">  U408</f>
        <v>0</v>
      </c>
      <c r="V611" s="58">
        <f xml:space="preserve"> T611</f>
        <v>0</v>
      </c>
      <c r="W611" s="54">
        <f xml:space="preserve">  W408</f>
        <v>0</v>
      </c>
      <c r="X611" s="54">
        <f xml:space="preserve">  X408</f>
        <v>0</v>
      </c>
      <c r="Y611" s="58">
        <f xml:space="preserve"> W611</f>
        <v>0</v>
      </c>
      <c r="Z611" s="54">
        <f xml:space="preserve">  Z408</f>
        <v>0</v>
      </c>
      <c r="AA611" s="54">
        <f xml:space="preserve">  AA408</f>
        <v>0</v>
      </c>
      <c r="AB611" s="58">
        <f xml:space="preserve"> Z611</f>
        <v>0</v>
      </c>
    </row>
    <row r="612" spans="2:28" ht="15" hidden="1" outlineLevel="4" x14ac:dyDescent="0.25">
      <c r="B612" s="60" t="s">
        <v>187</v>
      </c>
      <c r="E612" s="35" t="s">
        <v>19</v>
      </c>
      <c r="J612" s="54">
        <f t="shared" si="167"/>
        <v>0</v>
      </c>
      <c r="K612" s="54">
        <f t="shared" si="167"/>
        <v>0</v>
      </c>
      <c r="L612" s="54">
        <f t="shared" si="167"/>
        <v>0</v>
      </c>
      <c r="M612" s="54">
        <f t="shared" si="167"/>
        <v>0</v>
      </c>
      <c r="N612" s="58">
        <f xml:space="preserve"> M612</f>
        <v>0</v>
      </c>
      <c r="O612" s="54">
        <f t="shared" si="168"/>
        <v>0</v>
      </c>
      <c r="P612" s="54">
        <f t="shared" si="168"/>
        <v>0</v>
      </c>
      <c r="Q612" s="54">
        <f t="shared" si="168"/>
        <v>0</v>
      </c>
      <c r="R612" s="54">
        <f t="shared" si="168"/>
        <v>0</v>
      </c>
      <c r="S612" s="58">
        <f xml:space="preserve"> R612</f>
        <v>0</v>
      </c>
      <c r="T612" s="54">
        <f xml:space="preserve">  T409</f>
        <v>0</v>
      </c>
      <c r="U612" s="54">
        <f xml:space="preserve">  U409</f>
        <v>0</v>
      </c>
      <c r="V612" s="58">
        <f xml:space="preserve"> U612</f>
        <v>0</v>
      </c>
      <c r="W612" s="54">
        <f xml:space="preserve">  W409</f>
        <v>0</v>
      </c>
      <c r="X612" s="54">
        <f xml:space="preserve">  X409</f>
        <v>0</v>
      </c>
      <c r="Y612" s="58">
        <f xml:space="preserve"> X612</f>
        <v>0</v>
      </c>
      <c r="Z612" s="54">
        <f xml:space="preserve">  Z409</f>
        <v>0</v>
      </c>
      <c r="AA612" s="54">
        <f xml:space="preserve">  AA409</f>
        <v>0</v>
      </c>
      <c r="AB612" s="58">
        <f xml:space="preserve"> AA612</f>
        <v>0</v>
      </c>
    </row>
    <row r="613" spans="2:28" ht="15" hidden="1" outlineLevel="4" x14ac:dyDescent="0.25">
      <c r="B613" s="60" t="s">
        <v>188</v>
      </c>
      <c r="E613" s="35" t="s">
        <v>19</v>
      </c>
      <c r="J613" s="54">
        <f xml:space="preserve"> (J611 + J612) / 2</f>
        <v>0</v>
      </c>
      <c r="K613" s="54">
        <f t="shared" ref="K613:AB613" si="169" xml:space="preserve"> (K611 + K612) / 2</f>
        <v>0</v>
      </c>
      <c r="L613" s="54">
        <f t="shared" si="169"/>
        <v>0</v>
      </c>
      <c r="M613" s="54">
        <f t="shared" si="169"/>
        <v>0</v>
      </c>
      <c r="N613" s="58">
        <f t="shared" si="169"/>
        <v>0</v>
      </c>
      <c r="O613" s="54">
        <f t="shared" si="169"/>
        <v>0</v>
      </c>
      <c r="P613" s="54">
        <f t="shared" si="169"/>
        <v>0</v>
      </c>
      <c r="Q613" s="54">
        <f t="shared" si="169"/>
        <v>0</v>
      </c>
      <c r="R613" s="54">
        <f t="shared" si="169"/>
        <v>0</v>
      </c>
      <c r="S613" s="58">
        <f t="shared" si="169"/>
        <v>0</v>
      </c>
      <c r="T613" s="54">
        <f t="shared" si="169"/>
        <v>0</v>
      </c>
      <c r="U613" s="54">
        <f t="shared" si="169"/>
        <v>0</v>
      </c>
      <c r="V613" s="58">
        <f t="shared" si="169"/>
        <v>0</v>
      </c>
      <c r="W613" s="54">
        <f t="shared" si="169"/>
        <v>0</v>
      </c>
      <c r="X613" s="54">
        <f t="shared" si="169"/>
        <v>0</v>
      </c>
      <c r="Y613" s="58">
        <f t="shared" si="169"/>
        <v>0</v>
      </c>
      <c r="Z613" s="54">
        <f t="shared" si="169"/>
        <v>0</v>
      </c>
      <c r="AA613" s="54">
        <f t="shared" si="169"/>
        <v>0</v>
      </c>
      <c r="AB613" s="58">
        <f t="shared" si="169"/>
        <v>0</v>
      </c>
    </row>
    <row r="614" spans="2:28" ht="15" hidden="1" outlineLevel="4" x14ac:dyDescent="0.25">
      <c r="B614" s="46" t="s">
        <v>189</v>
      </c>
      <c r="E614" s="30" t="s">
        <v>9</v>
      </c>
      <c r="J614" s="54">
        <f t="shared" ref="J614:AB614" si="170" xml:space="preserve"> J31</f>
        <v>0</v>
      </c>
      <c r="K614" s="54">
        <f t="shared" si="170"/>
        <v>0</v>
      </c>
      <c r="L614" s="54">
        <f t="shared" si="170"/>
        <v>0</v>
      </c>
      <c r="M614" s="54">
        <f t="shared" si="170"/>
        <v>0</v>
      </c>
      <c r="N614" s="58">
        <f t="shared" si="170"/>
        <v>0</v>
      </c>
      <c r="O614" s="54">
        <f t="shared" si="170"/>
        <v>0</v>
      </c>
      <c r="P614" s="54">
        <f t="shared" si="170"/>
        <v>0</v>
      </c>
      <c r="Q614" s="54">
        <f t="shared" si="170"/>
        <v>0</v>
      </c>
      <c r="R614" s="54">
        <f t="shared" si="170"/>
        <v>0</v>
      </c>
      <c r="S614" s="58">
        <f t="shared" si="170"/>
        <v>0</v>
      </c>
      <c r="T614" s="54">
        <f t="shared" si="170"/>
        <v>0</v>
      </c>
      <c r="U614" s="54">
        <f t="shared" si="170"/>
        <v>0</v>
      </c>
      <c r="V614" s="58">
        <f t="shared" si="170"/>
        <v>0</v>
      </c>
      <c r="W614" s="54">
        <f t="shared" si="170"/>
        <v>0</v>
      </c>
      <c r="X614" s="54">
        <f t="shared" si="170"/>
        <v>0</v>
      </c>
      <c r="Y614" s="58">
        <f t="shared" si="170"/>
        <v>0</v>
      </c>
      <c r="Z614" s="54">
        <f t="shared" si="170"/>
        <v>0</v>
      </c>
      <c r="AA614" s="54">
        <f t="shared" si="170"/>
        <v>0</v>
      </c>
      <c r="AB614" s="58">
        <f t="shared" si="170"/>
        <v>0</v>
      </c>
    </row>
    <row r="615" spans="2:28" ht="15" hidden="1" outlineLevel="4" x14ac:dyDescent="0.25">
      <c r="B615" s="41" t="s">
        <v>190</v>
      </c>
      <c r="E615" s="35" t="s">
        <v>19</v>
      </c>
      <c r="J615" s="54">
        <f xml:space="preserve"> J613 * J614 * J$7</f>
        <v>0</v>
      </c>
      <c r="K615" s="54">
        <f t="shared" ref="K615:AB615" si="171" xml:space="preserve"> K613 * K614 * K$7</f>
        <v>0</v>
      </c>
      <c r="L615" s="54">
        <f t="shared" si="171"/>
        <v>0</v>
      </c>
      <c r="M615" s="54">
        <f t="shared" si="171"/>
        <v>0</v>
      </c>
      <c r="N615" s="58">
        <f t="shared" si="171"/>
        <v>0</v>
      </c>
      <c r="O615" s="54">
        <f t="shared" si="171"/>
        <v>0</v>
      </c>
      <c r="P615" s="54">
        <f t="shared" si="171"/>
        <v>0</v>
      </c>
      <c r="Q615" s="54">
        <f t="shared" si="171"/>
        <v>0</v>
      </c>
      <c r="R615" s="54">
        <f t="shared" si="171"/>
        <v>0</v>
      </c>
      <c r="S615" s="58">
        <f t="shared" si="171"/>
        <v>0</v>
      </c>
      <c r="T615" s="54">
        <f t="shared" si="171"/>
        <v>0</v>
      </c>
      <c r="U615" s="54">
        <f t="shared" si="171"/>
        <v>0</v>
      </c>
      <c r="V615" s="58">
        <f t="shared" si="171"/>
        <v>0</v>
      </c>
      <c r="W615" s="54">
        <f t="shared" si="171"/>
        <v>0</v>
      </c>
      <c r="X615" s="54">
        <f t="shared" si="171"/>
        <v>0</v>
      </c>
      <c r="Y615" s="58">
        <f t="shared" si="171"/>
        <v>0</v>
      </c>
      <c r="Z615" s="54">
        <f t="shared" si="171"/>
        <v>0</v>
      </c>
      <c r="AA615" s="54">
        <f t="shared" si="171"/>
        <v>0</v>
      </c>
      <c r="AB615" s="58">
        <f t="shared" si="171"/>
        <v>0</v>
      </c>
    </row>
    <row r="616" spans="2:28" hidden="1" outlineLevel="3" x14ac:dyDescent="0.2">
      <c r="B616" s="1"/>
    </row>
    <row r="617" spans="2:28" ht="15" hidden="1" outlineLevel="3" x14ac:dyDescent="0.25">
      <c r="B617" s="93" t="s">
        <v>191</v>
      </c>
    </row>
    <row r="618" spans="2:28" ht="15" hidden="1" outlineLevel="4" x14ac:dyDescent="0.25">
      <c r="B618" s="60" t="s">
        <v>192</v>
      </c>
      <c r="E618" s="35" t="s">
        <v>19</v>
      </c>
      <c r="J618" s="54">
        <f xml:space="preserve"> J$699</f>
        <v>0</v>
      </c>
      <c r="K618" s="54">
        <f t="shared" ref="K618:AB618" si="172" xml:space="preserve"> K$699</f>
        <v>0</v>
      </c>
      <c r="L618" s="54">
        <f t="shared" si="172"/>
        <v>0</v>
      </c>
      <c r="M618" s="54">
        <f t="shared" si="172"/>
        <v>0</v>
      </c>
      <c r="N618" s="58">
        <f t="shared" si="172"/>
        <v>0</v>
      </c>
      <c r="O618" s="54">
        <f t="shared" si="172"/>
        <v>0</v>
      </c>
      <c r="P618" s="54">
        <f t="shared" si="172"/>
        <v>0</v>
      </c>
      <c r="Q618" s="54">
        <f t="shared" si="172"/>
        <v>0</v>
      </c>
      <c r="R618" s="54">
        <f t="shared" si="172"/>
        <v>0</v>
      </c>
      <c r="S618" s="58">
        <f t="shared" si="172"/>
        <v>0</v>
      </c>
      <c r="T618" s="54">
        <f t="shared" si="172"/>
        <v>0</v>
      </c>
      <c r="U618" s="54">
        <f t="shared" si="172"/>
        <v>0</v>
      </c>
      <c r="V618" s="58">
        <f t="shared" si="172"/>
        <v>0</v>
      </c>
      <c r="W618" s="54">
        <f t="shared" si="172"/>
        <v>0</v>
      </c>
      <c r="X618" s="54">
        <f t="shared" si="172"/>
        <v>0</v>
      </c>
      <c r="Y618" s="58">
        <f t="shared" si="172"/>
        <v>0</v>
      </c>
      <c r="Z618" s="54">
        <f t="shared" si="172"/>
        <v>0</v>
      </c>
      <c r="AA618" s="54">
        <f t="shared" si="172"/>
        <v>0</v>
      </c>
      <c r="AB618" s="58">
        <f t="shared" si="172"/>
        <v>0</v>
      </c>
    </row>
    <row r="619" spans="2:28" ht="15" hidden="1" outlineLevel="4" x14ac:dyDescent="0.25">
      <c r="B619" s="60" t="s">
        <v>193</v>
      </c>
      <c r="E619" s="35" t="s">
        <v>19</v>
      </c>
      <c r="J619" s="54">
        <f>MIN(I619 + J618, 0)</f>
        <v>0</v>
      </c>
      <c r="K619" s="54">
        <f t="shared" ref="K619:AA619" si="173">MIN(J619 + K618, 0)</f>
        <v>0</v>
      </c>
      <c r="L619" s="54">
        <f>MIN(K619 + L618, 0)</f>
        <v>0</v>
      </c>
      <c r="M619" s="54">
        <f t="shared" si="173"/>
        <v>0</v>
      </c>
      <c r="N619" s="58">
        <f xml:space="preserve"> M619</f>
        <v>0</v>
      </c>
      <c r="O619" s="54">
        <f>MIN(N619 + O618, 0)</f>
        <v>0</v>
      </c>
      <c r="P619" s="54">
        <f t="shared" si="173"/>
        <v>0</v>
      </c>
      <c r="Q619" s="54">
        <f t="shared" si="173"/>
        <v>0</v>
      </c>
      <c r="R619" s="54">
        <f t="shared" si="173"/>
        <v>0</v>
      </c>
      <c r="S619" s="58">
        <f xml:space="preserve"> R619</f>
        <v>0</v>
      </c>
      <c r="T619" s="54">
        <f t="shared" si="173"/>
        <v>0</v>
      </c>
      <c r="U619" s="54">
        <f t="shared" si="173"/>
        <v>0</v>
      </c>
      <c r="V619" s="58">
        <f xml:space="preserve"> U619</f>
        <v>0</v>
      </c>
      <c r="W619" s="54">
        <f t="shared" si="173"/>
        <v>0</v>
      </c>
      <c r="X619" s="54">
        <f t="shared" si="173"/>
        <v>0</v>
      </c>
      <c r="Y619" s="58">
        <f xml:space="preserve"> X619</f>
        <v>0</v>
      </c>
      <c r="Z619" s="54">
        <f t="shared" si="173"/>
        <v>0</v>
      </c>
      <c r="AA619" s="54">
        <f t="shared" si="173"/>
        <v>0</v>
      </c>
      <c r="AB619" s="58">
        <f xml:space="preserve"> AA619</f>
        <v>0</v>
      </c>
    </row>
    <row r="620" spans="2:28" ht="15" hidden="1" outlineLevel="4" x14ac:dyDescent="0.25">
      <c r="B620" s="60" t="s">
        <v>194</v>
      </c>
      <c r="E620" s="35" t="s">
        <v>19</v>
      </c>
      <c r="J620" s="95">
        <f>IF(J619 &lt; 0, 0, MAX(I619 + J618, 0))</f>
        <v>0</v>
      </c>
      <c r="K620" s="54">
        <f t="shared" ref="K620:AA620" si="174">IF(K619 &lt; 0, 0, MAX(J619 + K618, 0))</f>
        <v>0</v>
      </c>
      <c r="L620" s="54">
        <f t="shared" si="174"/>
        <v>0</v>
      </c>
      <c r="M620" s="54">
        <f t="shared" si="174"/>
        <v>0</v>
      </c>
      <c r="N620" s="58">
        <f>SUM(J620:M620)</f>
        <v>0</v>
      </c>
      <c r="O620" s="54">
        <f t="shared" si="174"/>
        <v>0</v>
      </c>
      <c r="P620" s="54">
        <f t="shared" si="174"/>
        <v>0</v>
      </c>
      <c r="Q620" s="54">
        <f t="shared" si="174"/>
        <v>0</v>
      </c>
      <c r="R620" s="54">
        <f t="shared" si="174"/>
        <v>0</v>
      </c>
      <c r="S620" s="58">
        <f>SUM(O620:R620)</f>
        <v>0</v>
      </c>
      <c r="T620" s="54">
        <f t="shared" si="174"/>
        <v>0</v>
      </c>
      <c r="U620" s="54">
        <f t="shared" si="174"/>
        <v>0</v>
      </c>
      <c r="V620" s="58">
        <f xml:space="preserve"> SUM(T620:U620)</f>
        <v>0</v>
      </c>
      <c r="W620" s="54">
        <f t="shared" si="174"/>
        <v>0</v>
      </c>
      <c r="X620" s="54">
        <f t="shared" si="174"/>
        <v>0</v>
      </c>
      <c r="Y620" s="58">
        <f xml:space="preserve"> SUM(W620:X620)</f>
        <v>0</v>
      </c>
      <c r="Z620" s="54">
        <f t="shared" si="174"/>
        <v>0</v>
      </c>
      <c r="AA620" s="54">
        <f t="shared" si="174"/>
        <v>0</v>
      </c>
      <c r="AB620" s="58">
        <f xml:space="preserve"> SUM(Z620:AA620)</f>
        <v>0</v>
      </c>
    </row>
    <row r="621" spans="2:28" hidden="1" outlineLevel="4" x14ac:dyDescent="0.2">
      <c r="B621" s="46" t="s">
        <v>195</v>
      </c>
      <c r="E621" s="30" t="s">
        <v>9</v>
      </c>
      <c r="J621" s="55">
        <f t="shared" ref="J621:AB621" si="175" xml:space="preserve"> J32</f>
        <v>0</v>
      </c>
      <c r="K621" s="55">
        <f t="shared" si="175"/>
        <v>0</v>
      </c>
      <c r="L621" s="55">
        <f t="shared" si="175"/>
        <v>0</v>
      </c>
      <c r="M621" s="55">
        <f t="shared" si="175"/>
        <v>0</v>
      </c>
      <c r="N621" s="94">
        <f t="shared" si="175"/>
        <v>0</v>
      </c>
      <c r="O621" s="55">
        <f t="shared" si="175"/>
        <v>0</v>
      </c>
      <c r="P621" s="55">
        <f t="shared" si="175"/>
        <v>0</v>
      </c>
      <c r="Q621" s="55">
        <f t="shared" si="175"/>
        <v>0</v>
      </c>
      <c r="R621" s="55">
        <f t="shared" si="175"/>
        <v>0</v>
      </c>
      <c r="S621" s="94">
        <f t="shared" si="175"/>
        <v>0</v>
      </c>
      <c r="T621" s="55">
        <f t="shared" si="175"/>
        <v>0</v>
      </c>
      <c r="U621" s="55">
        <f t="shared" si="175"/>
        <v>0</v>
      </c>
      <c r="V621" s="94">
        <f t="shared" si="175"/>
        <v>0</v>
      </c>
      <c r="W621" s="55">
        <f t="shared" si="175"/>
        <v>0</v>
      </c>
      <c r="X621" s="55">
        <f t="shared" si="175"/>
        <v>0</v>
      </c>
      <c r="Y621" s="94">
        <f t="shared" si="175"/>
        <v>0</v>
      </c>
      <c r="Z621" s="55">
        <f t="shared" si="175"/>
        <v>0</v>
      </c>
      <c r="AA621" s="55">
        <f t="shared" si="175"/>
        <v>0</v>
      </c>
      <c r="AB621" s="94">
        <f t="shared" si="175"/>
        <v>0</v>
      </c>
    </row>
    <row r="622" spans="2:28" ht="15" hidden="1" outlineLevel="4" x14ac:dyDescent="0.25">
      <c r="B622" s="41" t="s">
        <v>191</v>
      </c>
      <c r="E622" s="35" t="s">
        <v>19</v>
      </c>
      <c r="J622" s="95">
        <f t="shared" ref="J622:AA622" si="176" xml:space="preserve"> IF(J620 &gt; 0, J620 * J621, 0)</f>
        <v>0</v>
      </c>
      <c r="K622" s="54">
        <f t="shared" si="176"/>
        <v>0</v>
      </c>
      <c r="L622" s="54">
        <f t="shared" si="176"/>
        <v>0</v>
      </c>
      <c r="M622" s="54">
        <f t="shared" si="176"/>
        <v>0</v>
      </c>
      <c r="N622" s="58">
        <f>SUM(J622:M622)</f>
        <v>0</v>
      </c>
      <c r="O622" s="54">
        <f t="shared" si="176"/>
        <v>0</v>
      </c>
      <c r="P622" s="54">
        <f t="shared" si="176"/>
        <v>0</v>
      </c>
      <c r="Q622" s="54">
        <f t="shared" si="176"/>
        <v>0</v>
      </c>
      <c r="R622" s="54">
        <f t="shared" si="176"/>
        <v>0</v>
      </c>
      <c r="S622" s="58">
        <f>SUM(O622:R622)</f>
        <v>0</v>
      </c>
      <c r="T622" s="54">
        <f t="shared" si="176"/>
        <v>0</v>
      </c>
      <c r="U622" s="54">
        <f t="shared" si="176"/>
        <v>0</v>
      </c>
      <c r="V622" s="58">
        <f xml:space="preserve"> SUM(T622:U622)</f>
        <v>0</v>
      </c>
      <c r="W622" s="54">
        <f t="shared" si="176"/>
        <v>0</v>
      </c>
      <c r="X622" s="54">
        <f t="shared" si="176"/>
        <v>0</v>
      </c>
      <c r="Y622" s="58">
        <f xml:space="preserve"> SUM(W622:X622)</f>
        <v>0</v>
      </c>
      <c r="Z622" s="54">
        <f t="shared" si="176"/>
        <v>0</v>
      </c>
      <c r="AA622" s="54">
        <f t="shared" si="176"/>
        <v>0</v>
      </c>
      <c r="AB622" s="58">
        <f xml:space="preserve"> SUM(Z622:AA622)</f>
        <v>0</v>
      </c>
    </row>
    <row r="623" spans="2:28" hidden="1" outlineLevel="2" x14ac:dyDescent="0.25"/>
    <row r="624" spans="2:28" ht="15" hidden="1" outlineLevel="2" collapsed="1" x14ac:dyDescent="0.25">
      <c r="B624" s="88" t="s">
        <v>17</v>
      </c>
      <c r="C624" s="84"/>
      <c r="D624" s="84"/>
      <c r="E624" s="85"/>
      <c r="F624" s="86"/>
      <c r="G624" s="86"/>
      <c r="H624" s="86"/>
      <c r="I624" s="84"/>
      <c r="J624" s="85"/>
      <c r="K624" s="85"/>
      <c r="L624" s="85"/>
      <c r="M624" s="85"/>
      <c r="N624" s="85"/>
      <c r="O624" s="84"/>
      <c r="P624" s="84"/>
      <c r="Q624" s="84"/>
      <c r="R624" s="84"/>
      <c r="S624" s="84"/>
      <c r="T624" s="84"/>
      <c r="U624" s="84"/>
      <c r="V624" s="84"/>
      <c r="W624" s="84"/>
      <c r="X624" s="84"/>
      <c r="Y624" s="84"/>
      <c r="Z624" s="84"/>
      <c r="AA624" s="84"/>
      <c r="AB624" s="84"/>
    </row>
    <row r="625" spans="2:28" hidden="1" outlineLevel="3" x14ac:dyDescent="0.25"/>
    <row r="626" spans="2:28" hidden="1" outlineLevel="3" x14ac:dyDescent="0.2">
      <c r="B626" s="45" t="s">
        <v>203</v>
      </c>
      <c r="C626" s="1"/>
      <c r="D626" s="35"/>
      <c r="E626" s="1"/>
      <c r="N626" s="102" t="str">
        <f xml:space="preserve"> IF(AND(N629 = "да", N632 = "да", N637 = "да"), "да", "нет")</f>
        <v>да</v>
      </c>
      <c r="S626" s="102" t="str">
        <f xml:space="preserve"> IF(AND(S629 = "да", S632 = "да", S637 = "да"), "да", "нет")</f>
        <v>да</v>
      </c>
      <c r="V626" s="102" t="str">
        <f xml:space="preserve"> IF(AND(V629 = "да", V632 = "да", V637 = "да"), "да", "нет")</f>
        <v>да</v>
      </c>
      <c r="Y626" s="102" t="str">
        <f xml:space="preserve"> IF(AND(Y629 = "да", Y632 = "да", Y637 = "да"), "да", "нет")</f>
        <v>да</v>
      </c>
      <c r="AB626" s="102" t="str">
        <f xml:space="preserve"> IF(AND(AB629 = "да", AB632 = "да", AB637 = "да"), "да", "нет")</f>
        <v>да</v>
      </c>
    </row>
    <row r="627" spans="2:28" hidden="1" outlineLevel="4" x14ac:dyDescent="0.2">
      <c r="B627" s="1"/>
      <c r="C627" s="1"/>
      <c r="D627" s="35"/>
      <c r="E627" s="1"/>
    </row>
    <row r="628" spans="2:28" ht="15" hidden="1" outlineLevel="4" x14ac:dyDescent="0.25">
      <c r="B628" s="41" t="s">
        <v>133</v>
      </c>
      <c r="C628" s="1"/>
      <c r="E628" s="35" t="s">
        <v>19</v>
      </c>
      <c r="F628" s="1"/>
      <c r="J628" s="54">
        <f xml:space="preserve"> J262</f>
        <v>0</v>
      </c>
      <c r="K628" s="54">
        <f xml:space="preserve"> K262</f>
        <v>0</v>
      </c>
      <c r="L628" s="54">
        <f xml:space="preserve"> L262</f>
        <v>0</v>
      </c>
      <c r="M628" s="54">
        <f xml:space="preserve"> M262</f>
        <v>0</v>
      </c>
      <c r="N628" s="58">
        <f xml:space="preserve"> SUM(J628:M628)</f>
        <v>0</v>
      </c>
      <c r="O628" s="54">
        <f xml:space="preserve"> O262</f>
        <v>0</v>
      </c>
      <c r="P628" s="54">
        <f xml:space="preserve"> P262</f>
        <v>0</v>
      </c>
      <c r="Q628" s="54">
        <f xml:space="preserve"> Q262</f>
        <v>0</v>
      </c>
      <c r="R628" s="54">
        <f xml:space="preserve"> R262</f>
        <v>0</v>
      </c>
      <c r="S628" s="58">
        <f xml:space="preserve"> SUM(O628:R628)</f>
        <v>0</v>
      </c>
      <c r="T628" s="54">
        <f xml:space="preserve"> T262</f>
        <v>0</v>
      </c>
      <c r="U628" s="54">
        <f xml:space="preserve"> U262</f>
        <v>0</v>
      </c>
      <c r="V628" s="58">
        <f>SUM(T628:U628)</f>
        <v>0</v>
      </c>
      <c r="W628" s="54">
        <f xml:space="preserve"> W262</f>
        <v>0</v>
      </c>
      <c r="X628" s="54">
        <f xml:space="preserve"> X262</f>
        <v>0</v>
      </c>
      <c r="Y628" s="58">
        <f>SUM(W628:X628)</f>
        <v>0</v>
      </c>
      <c r="Z628" s="54">
        <f xml:space="preserve"> Z262</f>
        <v>0</v>
      </c>
      <c r="AA628" s="54">
        <f xml:space="preserve"> AA262</f>
        <v>0</v>
      </c>
      <c r="AB628" s="58">
        <f>SUM(Z628:AA628)</f>
        <v>0</v>
      </c>
    </row>
    <row r="629" spans="2:28" hidden="1" outlineLevel="4" x14ac:dyDescent="0.2">
      <c r="B629" s="46" t="s">
        <v>203</v>
      </c>
      <c r="C629" s="1"/>
      <c r="E629" s="35"/>
      <c r="F629" s="1"/>
      <c r="L629" s="102" t="str">
        <f xml:space="preserve"> IF(SUM(J628:L628) &lt;= $G$35, "да", "нет")</f>
        <v>да</v>
      </c>
      <c r="M629" s="102" t="str">
        <f>IF(SUM(J628:M628)&lt;=IF($H$41=1, $G$36, $G$37),"да","нет")</f>
        <v>да</v>
      </c>
      <c r="N629" s="102" t="str">
        <f xml:space="preserve"> IF(AND(L629 = "да", M629 = "да"), "да", "нет")</f>
        <v>да</v>
      </c>
      <c r="Q629" s="102" t="str">
        <f xml:space="preserve"> IF(SUM(O628:Q628) &lt;= $G$35, "да", "нет")</f>
        <v>да</v>
      </c>
      <c r="R629" s="102" t="str">
        <f>IF(SUM(O628:R628)&lt;=IF($H$41=1, $G$36, $G$37),"да","нет")</f>
        <v>да</v>
      </c>
      <c r="S629" s="102" t="str">
        <f xml:space="preserve"> IF(AND(Q629 = "да", R629 = "да"), "да", "нет")</f>
        <v>да</v>
      </c>
      <c r="V629" s="102" t="str">
        <f>IF(V628 &lt;= IF($H$41=1, $G$36, $G$37),"да","нет")</f>
        <v>да</v>
      </c>
      <c r="Y629" s="102" t="str">
        <f>IF(Y628 &lt;= IF($H$41=1, $G$36, $G$37),"да","нет")</f>
        <v>да</v>
      </c>
      <c r="AB629" s="102" t="str">
        <f>IF(AB628 &lt;= IF($H$41=1, $G$36, $G$37),"да","нет")</f>
        <v>да</v>
      </c>
    </row>
    <row r="630" spans="2:28" hidden="1" outlineLevel="4" x14ac:dyDescent="0.2">
      <c r="B630" s="1"/>
      <c r="C630" s="1"/>
      <c r="E630" s="35"/>
      <c r="F630" s="1"/>
    </row>
    <row r="631" spans="2:28" ht="15" hidden="1" outlineLevel="4" x14ac:dyDescent="0.25">
      <c r="B631" s="41" t="s">
        <v>202</v>
      </c>
      <c r="C631" s="1"/>
      <c r="E631" s="35" t="s">
        <v>21</v>
      </c>
      <c r="F631" s="1"/>
      <c r="J631" s="54">
        <f t="shared" ref="J631:AB631" si="177" xml:space="preserve"> J116</f>
        <v>0</v>
      </c>
      <c r="K631" s="54">
        <f t="shared" si="177"/>
        <v>0</v>
      </c>
      <c r="L631" s="54">
        <f t="shared" si="177"/>
        <v>0</v>
      </c>
      <c r="M631" s="54">
        <f t="shared" si="177"/>
        <v>0</v>
      </c>
      <c r="N631" s="58">
        <f t="shared" si="177"/>
        <v>0</v>
      </c>
      <c r="O631" s="54">
        <f t="shared" si="177"/>
        <v>0</v>
      </c>
      <c r="P631" s="54">
        <f t="shared" si="177"/>
        <v>0</v>
      </c>
      <c r="Q631" s="54">
        <f t="shared" si="177"/>
        <v>0</v>
      </c>
      <c r="R631" s="54">
        <f t="shared" si="177"/>
        <v>0</v>
      </c>
      <c r="S631" s="58">
        <f t="shared" si="177"/>
        <v>0</v>
      </c>
      <c r="T631" s="54">
        <f t="shared" si="177"/>
        <v>0</v>
      </c>
      <c r="U631" s="54">
        <f t="shared" si="177"/>
        <v>0</v>
      </c>
      <c r="V631" s="58">
        <f t="shared" si="177"/>
        <v>0</v>
      </c>
      <c r="W631" s="54">
        <f t="shared" si="177"/>
        <v>0</v>
      </c>
      <c r="X631" s="54">
        <f t="shared" si="177"/>
        <v>0</v>
      </c>
      <c r="Y631" s="58">
        <f t="shared" si="177"/>
        <v>0</v>
      </c>
      <c r="Z631" s="54">
        <f t="shared" si="177"/>
        <v>0</v>
      </c>
      <c r="AA631" s="54">
        <f t="shared" si="177"/>
        <v>0</v>
      </c>
      <c r="AB631" s="58">
        <f t="shared" si="177"/>
        <v>0</v>
      </c>
    </row>
    <row r="632" spans="2:28" hidden="1" outlineLevel="4" x14ac:dyDescent="0.2">
      <c r="B632" s="46" t="s">
        <v>203</v>
      </c>
      <c r="C632" s="1"/>
      <c r="E632" s="35"/>
      <c r="F632" s="1"/>
      <c r="N632" s="102" t="str">
        <f xml:space="preserve"> IF(N631 &lt;= $G$38, "да", "нет")</f>
        <v>да</v>
      </c>
      <c r="S632" s="102" t="str">
        <f xml:space="preserve"> IF(S631 &lt;= $G$38, "да", "нет")</f>
        <v>да</v>
      </c>
      <c r="V632" s="102" t="str">
        <f xml:space="preserve"> IF(V631 &lt;= $G$38, "да", "нет")</f>
        <v>да</v>
      </c>
      <c r="Y632" s="102" t="str">
        <f xml:space="preserve"> IF(Y631 &lt;= $G$38, "да", "нет")</f>
        <v>да</v>
      </c>
      <c r="AB632" s="102" t="str">
        <f xml:space="preserve"> IF(AB631 &lt;= $G$38, "да", "нет")</f>
        <v>да</v>
      </c>
    </row>
    <row r="633" spans="2:28" hidden="1" outlineLevel="4" x14ac:dyDescent="0.2">
      <c r="B633" s="1"/>
      <c r="C633" s="1"/>
      <c r="E633" s="35"/>
      <c r="F633" s="1"/>
    </row>
    <row r="634" spans="2:28" hidden="1" outlineLevel="4" x14ac:dyDescent="0.2">
      <c r="B634" s="41" t="s">
        <v>186</v>
      </c>
      <c r="C634" s="1"/>
      <c r="E634" s="35" t="s">
        <v>19</v>
      </c>
      <c r="F634" s="1"/>
      <c r="J634" s="54">
        <f t="shared" ref="J634:AB634" si="178" xml:space="preserve"> J298</f>
        <v>0</v>
      </c>
      <c r="K634" s="54">
        <f t="shared" si="178"/>
        <v>0</v>
      </c>
      <c r="L634" s="54">
        <f t="shared" si="178"/>
        <v>0</v>
      </c>
      <c r="M634" s="54">
        <f t="shared" si="178"/>
        <v>0</v>
      </c>
      <c r="N634" s="54">
        <f t="shared" si="178"/>
        <v>0</v>
      </c>
      <c r="O634" s="54">
        <f t="shared" si="178"/>
        <v>0</v>
      </c>
      <c r="P634" s="54">
        <f t="shared" si="178"/>
        <v>0</v>
      </c>
      <c r="Q634" s="54">
        <f t="shared" si="178"/>
        <v>0</v>
      </c>
      <c r="R634" s="54">
        <f t="shared" si="178"/>
        <v>0</v>
      </c>
      <c r="S634" s="54">
        <f t="shared" si="178"/>
        <v>0</v>
      </c>
      <c r="T634" s="54">
        <f t="shared" si="178"/>
        <v>0</v>
      </c>
      <c r="U634" s="54">
        <f t="shared" si="178"/>
        <v>0</v>
      </c>
      <c r="V634" s="54">
        <f t="shared" si="178"/>
        <v>0</v>
      </c>
      <c r="W634" s="54">
        <f t="shared" si="178"/>
        <v>0</v>
      </c>
      <c r="X634" s="54">
        <f t="shared" si="178"/>
        <v>0</v>
      </c>
      <c r="Y634" s="54">
        <f t="shared" si="178"/>
        <v>0</v>
      </c>
      <c r="Z634" s="54">
        <f t="shared" si="178"/>
        <v>0</v>
      </c>
      <c r="AA634" s="54">
        <f t="shared" si="178"/>
        <v>0</v>
      </c>
      <c r="AB634" s="54">
        <f t="shared" si="178"/>
        <v>0</v>
      </c>
    </row>
    <row r="635" spans="2:28" hidden="1" outlineLevel="4" x14ac:dyDescent="0.2">
      <c r="B635" s="41" t="s">
        <v>187</v>
      </c>
      <c r="C635" s="1"/>
      <c r="E635" s="35" t="s">
        <v>19</v>
      </c>
      <c r="F635" s="1"/>
      <c r="J635" s="54">
        <f t="shared" ref="J635:AB635" si="179" xml:space="preserve"> J299</f>
        <v>0</v>
      </c>
      <c r="K635" s="54">
        <f t="shared" si="179"/>
        <v>0</v>
      </c>
      <c r="L635" s="54">
        <f t="shared" si="179"/>
        <v>0</v>
      </c>
      <c r="M635" s="54">
        <f t="shared" si="179"/>
        <v>0</v>
      </c>
      <c r="N635" s="54">
        <f t="shared" si="179"/>
        <v>0</v>
      </c>
      <c r="O635" s="54">
        <f t="shared" si="179"/>
        <v>0</v>
      </c>
      <c r="P635" s="54">
        <f t="shared" si="179"/>
        <v>0</v>
      </c>
      <c r="Q635" s="54">
        <f t="shared" si="179"/>
        <v>0</v>
      </c>
      <c r="R635" s="54">
        <f t="shared" si="179"/>
        <v>0</v>
      </c>
      <c r="S635" s="54">
        <f t="shared" si="179"/>
        <v>0</v>
      </c>
      <c r="T635" s="54">
        <f t="shared" si="179"/>
        <v>0</v>
      </c>
      <c r="U635" s="54">
        <f t="shared" si="179"/>
        <v>0</v>
      </c>
      <c r="V635" s="54">
        <f t="shared" si="179"/>
        <v>0</v>
      </c>
      <c r="W635" s="54">
        <f t="shared" si="179"/>
        <v>0</v>
      </c>
      <c r="X635" s="54">
        <f t="shared" si="179"/>
        <v>0</v>
      </c>
      <c r="Y635" s="54">
        <f t="shared" si="179"/>
        <v>0</v>
      </c>
      <c r="Z635" s="54">
        <f t="shared" si="179"/>
        <v>0</v>
      </c>
      <c r="AA635" s="54">
        <f t="shared" si="179"/>
        <v>0</v>
      </c>
      <c r="AB635" s="54">
        <f t="shared" si="179"/>
        <v>0</v>
      </c>
    </row>
    <row r="636" spans="2:28" hidden="1" outlineLevel="4" x14ac:dyDescent="0.2">
      <c r="B636" s="41" t="s">
        <v>214</v>
      </c>
      <c r="C636" s="1"/>
      <c r="E636" s="35" t="s">
        <v>19</v>
      </c>
      <c r="F636" s="1"/>
      <c r="J636" s="54">
        <f xml:space="preserve"> (J634 + J635) / 2</f>
        <v>0</v>
      </c>
      <c r="K636" s="54">
        <f t="shared" ref="K636:AA636" si="180" xml:space="preserve"> (K634 + K635) / 2</f>
        <v>0</v>
      </c>
      <c r="L636" s="54">
        <f t="shared" si="180"/>
        <v>0</v>
      </c>
      <c r="M636" s="54">
        <f t="shared" si="180"/>
        <v>0</v>
      </c>
      <c r="N636" s="54">
        <f t="shared" si="180"/>
        <v>0</v>
      </c>
      <c r="O636" s="54">
        <f t="shared" si="180"/>
        <v>0</v>
      </c>
      <c r="P636" s="54">
        <f t="shared" si="180"/>
        <v>0</v>
      </c>
      <c r="Q636" s="54">
        <f t="shared" si="180"/>
        <v>0</v>
      </c>
      <c r="R636" s="54">
        <f t="shared" si="180"/>
        <v>0</v>
      </c>
      <c r="S636" s="54">
        <f t="shared" si="180"/>
        <v>0</v>
      </c>
      <c r="T636" s="54">
        <f t="shared" si="180"/>
        <v>0</v>
      </c>
      <c r="U636" s="54">
        <f t="shared" si="180"/>
        <v>0</v>
      </c>
      <c r="V636" s="54">
        <f t="shared" si="180"/>
        <v>0</v>
      </c>
      <c r="W636" s="54">
        <f t="shared" si="180"/>
        <v>0</v>
      </c>
      <c r="X636" s="54">
        <f t="shared" si="180"/>
        <v>0</v>
      </c>
      <c r="Y636" s="54">
        <f t="shared" si="180"/>
        <v>0</v>
      </c>
      <c r="Z636" s="54">
        <f t="shared" si="180"/>
        <v>0</v>
      </c>
      <c r="AA636" s="54">
        <f t="shared" si="180"/>
        <v>0</v>
      </c>
      <c r="AB636" s="54">
        <f xml:space="preserve"> (AB634 + AB635) / 2</f>
        <v>0</v>
      </c>
    </row>
    <row r="637" spans="2:28" hidden="1" outlineLevel="4" x14ac:dyDescent="0.2">
      <c r="B637" s="46" t="s">
        <v>203</v>
      </c>
      <c r="C637" s="1"/>
      <c r="E637" s="35"/>
      <c r="F637" s="1"/>
      <c r="N637" s="102" t="str">
        <f xml:space="preserve"> IF(N636 &lt;= $G$39, "да", "нет")</f>
        <v>да</v>
      </c>
      <c r="S637" s="102" t="str">
        <f xml:space="preserve"> IF(S636 &lt;= $G$39, "да", "нет")</f>
        <v>да</v>
      </c>
      <c r="V637" s="102" t="str">
        <f xml:space="preserve"> IF(V636 &lt;= $G$39, "да", "нет")</f>
        <v>да</v>
      </c>
      <c r="Y637" s="102" t="str">
        <f xml:space="preserve"> IF(Y636 &lt;= $G$39, "да", "нет")</f>
        <v>да</v>
      </c>
      <c r="AB637" s="102" t="str">
        <f xml:space="preserve"> IF(AB636 &lt;= $G$39, "да", "нет")</f>
        <v>да</v>
      </c>
    </row>
    <row r="638" spans="2:28" hidden="1" outlineLevel="3" x14ac:dyDescent="0.2">
      <c r="B638" s="1"/>
      <c r="C638" s="1"/>
      <c r="E638" s="35"/>
      <c r="F638" s="1"/>
    </row>
    <row r="639" spans="2:28" ht="15" hidden="1" outlineLevel="3" x14ac:dyDescent="0.25">
      <c r="B639" s="93" t="s">
        <v>191</v>
      </c>
      <c r="C639" s="1"/>
      <c r="E639" s="35"/>
      <c r="F639" s="1"/>
    </row>
    <row r="640" spans="2:28" ht="15" hidden="1" outlineLevel="4" x14ac:dyDescent="0.25">
      <c r="B640" s="93"/>
      <c r="C640" s="1"/>
      <c r="E640" s="35"/>
      <c r="F640" s="1"/>
    </row>
    <row r="641" spans="2:28" hidden="1" outlineLevel="4" x14ac:dyDescent="0.2">
      <c r="B641" s="98" t="s">
        <v>204</v>
      </c>
      <c r="C641" s="1"/>
      <c r="E641" s="35"/>
      <c r="F641" s="1"/>
    </row>
    <row r="642" spans="2:28" ht="15" hidden="1" outlineLevel="5" x14ac:dyDescent="0.25">
      <c r="B642" s="61" t="s">
        <v>133</v>
      </c>
      <c r="C642" s="1"/>
      <c r="E642" s="35" t="s">
        <v>19</v>
      </c>
      <c r="F642" s="1"/>
      <c r="J642" s="54">
        <f t="shared" ref="J642:T642" si="181" xml:space="preserve"> J$262</f>
        <v>0</v>
      </c>
      <c r="K642" s="54">
        <f t="shared" si="181"/>
        <v>0</v>
      </c>
      <c r="L642" s="54">
        <f t="shared" si="181"/>
        <v>0</v>
      </c>
      <c r="M642" s="54">
        <f t="shared" si="181"/>
        <v>0</v>
      </c>
      <c r="N642" s="58">
        <f>SUM(J642:M642)</f>
        <v>0</v>
      </c>
      <c r="O642" s="54">
        <f t="shared" si="181"/>
        <v>0</v>
      </c>
      <c r="P642" s="54">
        <f t="shared" si="181"/>
        <v>0</v>
      </c>
      <c r="Q642" s="54">
        <f t="shared" si="181"/>
        <v>0</v>
      </c>
      <c r="R642" s="54">
        <f xml:space="preserve"> R$262</f>
        <v>0</v>
      </c>
      <c r="S642" s="58">
        <f>SUM(O642:R642)</f>
        <v>0</v>
      </c>
      <c r="T642" s="54">
        <f t="shared" si="181"/>
        <v>0</v>
      </c>
      <c r="U642" s="54">
        <f xml:space="preserve"> U$262</f>
        <v>0</v>
      </c>
      <c r="V642" s="58">
        <f>SUM(T642:U642)</f>
        <v>0</v>
      </c>
      <c r="W642" s="54">
        <f xml:space="preserve"> W$262</f>
        <v>0</v>
      </c>
      <c r="X642" s="54">
        <f xml:space="preserve"> X$262</f>
        <v>0</v>
      </c>
      <c r="Y642" s="58">
        <f>SUM(W642:X642)</f>
        <v>0</v>
      </c>
      <c r="Z642" s="54">
        <f xml:space="preserve"> Z$262</f>
        <v>0</v>
      </c>
      <c r="AA642" s="54">
        <f xml:space="preserve"> AA$262</f>
        <v>0</v>
      </c>
      <c r="AB642" s="58">
        <f>SUM(Z642:AA642)</f>
        <v>0</v>
      </c>
    </row>
    <row r="643" spans="2:28" ht="15" hidden="1" outlineLevel="5" x14ac:dyDescent="0.25">
      <c r="B643" s="61" t="s">
        <v>109</v>
      </c>
      <c r="C643" s="1"/>
      <c r="E643" s="35" t="s">
        <v>19</v>
      </c>
      <c r="F643" s="1"/>
      <c r="J643" s="54">
        <f t="shared" ref="J643:Z643" si="182" xml:space="preserve"> J$281</f>
        <v>0</v>
      </c>
      <c r="K643" s="54">
        <f t="shared" si="182"/>
        <v>0</v>
      </c>
      <c r="L643" s="54">
        <f t="shared" si="182"/>
        <v>0</v>
      </c>
      <c r="M643" s="54">
        <f t="shared" si="182"/>
        <v>0</v>
      </c>
      <c r="N643" s="58">
        <f xml:space="preserve"> N281</f>
        <v>0</v>
      </c>
      <c r="O643" s="54">
        <f t="shared" si="182"/>
        <v>0</v>
      </c>
      <c r="P643" s="54">
        <f t="shared" si="182"/>
        <v>0</v>
      </c>
      <c r="Q643" s="54">
        <f t="shared" si="182"/>
        <v>0</v>
      </c>
      <c r="R643" s="54">
        <f t="shared" si="182"/>
        <v>0</v>
      </c>
      <c r="S643" s="58">
        <f xml:space="preserve"> S281</f>
        <v>0</v>
      </c>
      <c r="T643" s="54">
        <f t="shared" si="182"/>
        <v>0</v>
      </c>
      <c r="U643" s="54">
        <f t="shared" si="182"/>
        <v>0</v>
      </c>
      <c r="V643" s="58">
        <f xml:space="preserve"> V281</f>
        <v>0</v>
      </c>
      <c r="W643" s="54">
        <f t="shared" si="182"/>
        <v>0</v>
      </c>
      <c r="X643" s="54">
        <f t="shared" si="182"/>
        <v>0</v>
      </c>
      <c r="Y643" s="58">
        <f xml:space="preserve"> Y281</f>
        <v>0</v>
      </c>
      <c r="Z643" s="54">
        <f t="shared" si="182"/>
        <v>0</v>
      </c>
      <c r="AA643" s="54">
        <f xml:space="preserve"> AA$281</f>
        <v>0</v>
      </c>
      <c r="AB643" s="58">
        <f xml:space="preserve"> AB281</f>
        <v>0</v>
      </c>
    </row>
    <row r="644" spans="2:28" ht="15" hidden="1" outlineLevel="5" x14ac:dyDescent="0.25">
      <c r="B644" s="61" t="s">
        <v>171</v>
      </c>
      <c r="C644" s="1"/>
      <c r="E644" s="35" t="s">
        <v>19</v>
      </c>
      <c r="F644" s="1"/>
      <c r="J644" s="54">
        <f t="shared" ref="J644:Z644" si="183" xml:space="preserve"> J$576</f>
        <v>0</v>
      </c>
      <c r="K644" s="54">
        <f t="shared" si="183"/>
        <v>0</v>
      </c>
      <c r="L644" s="54">
        <f t="shared" si="183"/>
        <v>0</v>
      </c>
      <c r="M644" s="54">
        <f t="shared" si="183"/>
        <v>0</v>
      </c>
      <c r="N644" s="58">
        <f>SUM(J644:M644)</f>
        <v>0</v>
      </c>
      <c r="O644" s="54">
        <f t="shared" si="183"/>
        <v>0</v>
      </c>
      <c r="P644" s="54">
        <f t="shared" si="183"/>
        <v>0</v>
      </c>
      <c r="Q644" s="54">
        <f t="shared" si="183"/>
        <v>0</v>
      </c>
      <c r="R644" s="54">
        <f t="shared" si="183"/>
        <v>0</v>
      </c>
      <c r="S644" s="58">
        <f>SUM(O644:R644)</f>
        <v>0</v>
      </c>
      <c r="T644" s="54">
        <f t="shared" si="183"/>
        <v>0</v>
      </c>
      <c r="U644" s="54">
        <f t="shared" si="183"/>
        <v>0</v>
      </c>
      <c r="V644" s="58">
        <f>SUM(T644:U644)</f>
        <v>0</v>
      </c>
      <c r="W644" s="54">
        <f t="shared" si="183"/>
        <v>0</v>
      </c>
      <c r="X644" s="54">
        <f t="shared" si="183"/>
        <v>0</v>
      </c>
      <c r="Y644" s="58">
        <f>SUM(W644:X644)</f>
        <v>0</v>
      </c>
      <c r="Z644" s="54">
        <f t="shared" si="183"/>
        <v>0</v>
      </c>
      <c r="AA644" s="54">
        <f xml:space="preserve"> AA$576</f>
        <v>0</v>
      </c>
      <c r="AB644" s="58">
        <f>SUM(Z644:AA644)</f>
        <v>0</v>
      </c>
    </row>
    <row r="645" spans="2:28" ht="15" hidden="1" outlineLevel="5" x14ac:dyDescent="0.25">
      <c r="B645" s="64" t="s">
        <v>194</v>
      </c>
      <c r="C645" s="37"/>
      <c r="E645" s="40" t="s">
        <v>19</v>
      </c>
      <c r="F645" s="37"/>
      <c r="J645" s="54">
        <f t="shared" ref="J645:AB645" si="184" xml:space="preserve"> J642 - J643 + J644</f>
        <v>0</v>
      </c>
      <c r="K645" s="54">
        <f t="shared" si="184"/>
        <v>0</v>
      </c>
      <c r="L645" s="54">
        <f t="shared" si="184"/>
        <v>0</v>
      </c>
      <c r="M645" s="54">
        <f t="shared" si="184"/>
        <v>0</v>
      </c>
      <c r="N645" s="58">
        <f xml:space="preserve"> N642 - N643 + N644</f>
        <v>0</v>
      </c>
      <c r="O645" s="54">
        <f t="shared" si="184"/>
        <v>0</v>
      </c>
      <c r="P645" s="54">
        <f t="shared" si="184"/>
        <v>0</v>
      </c>
      <c r="Q645" s="54">
        <f t="shared" si="184"/>
        <v>0</v>
      </c>
      <c r="R645" s="54">
        <f t="shared" si="184"/>
        <v>0</v>
      </c>
      <c r="S645" s="58">
        <f t="shared" si="184"/>
        <v>0</v>
      </c>
      <c r="T645" s="54">
        <f t="shared" si="184"/>
        <v>0</v>
      </c>
      <c r="U645" s="54">
        <f t="shared" si="184"/>
        <v>0</v>
      </c>
      <c r="V645" s="58">
        <f t="shared" si="184"/>
        <v>0</v>
      </c>
      <c r="W645" s="54">
        <f t="shared" si="184"/>
        <v>0</v>
      </c>
      <c r="X645" s="54">
        <f t="shared" si="184"/>
        <v>0</v>
      </c>
      <c r="Y645" s="58">
        <f t="shared" si="184"/>
        <v>0</v>
      </c>
      <c r="Z645" s="54">
        <f t="shared" si="184"/>
        <v>0</v>
      </c>
      <c r="AA645" s="54">
        <f t="shared" si="184"/>
        <v>0</v>
      </c>
      <c r="AB645" s="58">
        <f t="shared" si="184"/>
        <v>0</v>
      </c>
    </row>
    <row r="646" spans="2:28" hidden="1" outlineLevel="5" x14ac:dyDescent="0.2">
      <c r="B646" s="67" t="s">
        <v>22</v>
      </c>
      <c r="C646" s="1"/>
      <c r="E646" s="30" t="s">
        <v>9</v>
      </c>
      <c r="F646" s="1"/>
      <c r="J646" s="55">
        <f t="shared" ref="J646:AB646" si="185" xml:space="preserve"> J$42</f>
        <v>0</v>
      </c>
      <c r="K646" s="55">
        <f t="shared" si="185"/>
        <v>0</v>
      </c>
      <c r="L646" s="55">
        <f t="shared" si="185"/>
        <v>0</v>
      </c>
      <c r="M646" s="55">
        <f t="shared" si="185"/>
        <v>0</v>
      </c>
      <c r="N646" s="94">
        <f t="shared" si="185"/>
        <v>0</v>
      </c>
      <c r="O646" s="55">
        <f t="shared" si="185"/>
        <v>0</v>
      </c>
      <c r="P646" s="55">
        <f t="shared" si="185"/>
        <v>0</v>
      </c>
      <c r="Q646" s="55">
        <f t="shared" si="185"/>
        <v>0</v>
      </c>
      <c r="R646" s="55">
        <f t="shared" si="185"/>
        <v>0</v>
      </c>
      <c r="S646" s="94">
        <f t="shared" si="185"/>
        <v>0</v>
      </c>
      <c r="T646" s="55">
        <f t="shared" si="185"/>
        <v>0</v>
      </c>
      <c r="U646" s="55">
        <f t="shared" si="185"/>
        <v>0</v>
      </c>
      <c r="V646" s="94">
        <f t="shared" si="185"/>
        <v>0</v>
      </c>
      <c r="W646" s="55">
        <f t="shared" si="185"/>
        <v>0</v>
      </c>
      <c r="X646" s="55">
        <f t="shared" si="185"/>
        <v>0</v>
      </c>
      <c r="Y646" s="94">
        <f t="shared" si="185"/>
        <v>0</v>
      </c>
      <c r="Z646" s="55">
        <f t="shared" si="185"/>
        <v>0</v>
      </c>
      <c r="AA646" s="55">
        <f t="shared" si="185"/>
        <v>0</v>
      </c>
      <c r="AB646" s="94">
        <f t="shared" si="185"/>
        <v>0</v>
      </c>
    </row>
    <row r="647" spans="2:28" ht="15" hidden="1" outlineLevel="5" x14ac:dyDescent="0.25">
      <c r="B647" s="61" t="s">
        <v>205</v>
      </c>
      <c r="C647" s="1"/>
      <c r="E647" s="35" t="s">
        <v>19</v>
      </c>
      <c r="F647" s="1"/>
      <c r="J647" s="54">
        <f xml:space="preserve"> J645 * J646</f>
        <v>0</v>
      </c>
      <c r="K647" s="54">
        <f xml:space="preserve"> K645 * K646</f>
        <v>0</v>
      </c>
      <c r="L647" s="54">
        <f xml:space="preserve"> L645 * L646</f>
        <v>0</v>
      </c>
      <c r="M647" s="54">
        <f xml:space="preserve"> M645 * M646</f>
        <v>0</v>
      </c>
      <c r="N647" s="58">
        <f>SUM(J647:M647)</f>
        <v>0</v>
      </c>
      <c r="O647" s="54">
        <f xml:space="preserve"> O645 * O646</f>
        <v>0</v>
      </c>
      <c r="P647" s="54">
        <f xml:space="preserve"> P645 * P646</f>
        <v>0</v>
      </c>
      <c r="Q647" s="54">
        <f xml:space="preserve"> Q645 * Q646</f>
        <v>0</v>
      </c>
      <c r="R647" s="54">
        <f xml:space="preserve"> R645 * R646</f>
        <v>0</v>
      </c>
      <c r="S647" s="58">
        <f>SUM(O647:R647)</f>
        <v>0</v>
      </c>
      <c r="T647" s="54">
        <f xml:space="preserve"> T645 * T646</f>
        <v>0</v>
      </c>
      <c r="U647" s="54">
        <f xml:space="preserve"> U645 * U646</f>
        <v>0</v>
      </c>
      <c r="V647" s="58">
        <f>SUM(T647:U647)</f>
        <v>0</v>
      </c>
      <c r="W647" s="54">
        <f xml:space="preserve"> W645 * W646</f>
        <v>0</v>
      </c>
      <c r="X647" s="54">
        <f xml:space="preserve"> X645 * X646</f>
        <v>0</v>
      </c>
      <c r="Y647" s="58">
        <f>SUM(W647:X647)</f>
        <v>0</v>
      </c>
      <c r="Z647" s="54">
        <f xml:space="preserve"> Z645 * Z646</f>
        <v>0</v>
      </c>
      <c r="AA647" s="54">
        <f xml:space="preserve"> AA645 * AA646</f>
        <v>0</v>
      </c>
      <c r="AB647" s="58">
        <f>SUM(Z647:AA647)</f>
        <v>0</v>
      </c>
    </row>
    <row r="648" spans="2:28" ht="15" hidden="1" outlineLevel="5" x14ac:dyDescent="0.25">
      <c r="B648" s="61" t="s">
        <v>181</v>
      </c>
      <c r="C648" s="1"/>
      <c r="E648" s="35" t="s">
        <v>19</v>
      </c>
      <c r="F648" s="1"/>
      <c r="J648" s="54">
        <f xml:space="preserve"> J$590</f>
        <v>0</v>
      </c>
      <c r="K648" s="54">
        <f xml:space="preserve"> K$590</f>
        <v>0</v>
      </c>
      <c r="L648" s="54">
        <f xml:space="preserve"> L$590</f>
        <v>0</v>
      </c>
      <c r="M648" s="54">
        <f xml:space="preserve"> M$590</f>
        <v>0</v>
      </c>
      <c r="N648" s="58">
        <f>SUM(J648:M648)</f>
        <v>0</v>
      </c>
      <c r="O648" s="54">
        <f xml:space="preserve"> O$590</f>
        <v>0</v>
      </c>
      <c r="P648" s="54">
        <f xml:space="preserve"> P$590</f>
        <v>0</v>
      </c>
      <c r="Q648" s="54">
        <f xml:space="preserve"> Q$590</f>
        <v>0</v>
      </c>
      <c r="R648" s="54">
        <f xml:space="preserve"> R$590</f>
        <v>0</v>
      </c>
      <c r="S648" s="58">
        <f>SUM(O648:R648)</f>
        <v>0</v>
      </c>
      <c r="T648" s="54">
        <f xml:space="preserve"> T$590</f>
        <v>0</v>
      </c>
      <c r="U648" s="54">
        <f xml:space="preserve"> U$590</f>
        <v>0</v>
      </c>
      <c r="V648" s="58">
        <f>SUM(T648:U648)</f>
        <v>0</v>
      </c>
      <c r="W648" s="54">
        <f xml:space="preserve"> W$590</f>
        <v>0</v>
      </c>
      <c r="X648" s="54">
        <f xml:space="preserve"> X$590</f>
        <v>0</v>
      </c>
      <c r="Y648" s="58">
        <f>SUM(W648:X648)</f>
        <v>0</v>
      </c>
      <c r="Z648" s="54">
        <f xml:space="preserve"> Z$590</f>
        <v>0</v>
      </c>
      <c r="AA648" s="54">
        <f xml:space="preserve"> AA$590</f>
        <v>0</v>
      </c>
      <c r="AB648" s="58">
        <f>SUM(Z648:AA648)</f>
        <v>0</v>
      </c>
    </row>
    <row r="649" spans="2:28" ht="15" hidden="1" outlineLevel="5" x14ac:dyDescent="0.25">
      <c r="B649" s="64" t="s">
        <v>206</v>
      </c>
      <c r="C649" s="37"/>
      <c r="E649" s="40" t="s">
        <v>19</v>
      </c>
      <c r="F649" s="37"/>
      <c r="J649" s="65">
        <f xml:space="preserve"> MAX(J647 -J648, J647 * $G$46)</f>
        <v>0</v>
      </c>
      <c r="K649" s="58">
        <f t="shared" ref="K649:AB649" si="186" xml:space="preserve"> MAX(K647 -K648, K647 * $G$46)</f>
        <v>0</v>
      </c>
      <c r="L649" s="58">
        <f t="shared" si="186"/>
        <v>0</v>
      </c>
      <c r="M649" s="58">
        <f t="shared" si="186"/>
        <v>0</v>
      </c>
      <c r="N649" s="58">
        <f t="shared" si="186"/>
        <v>0</v>
      </c>
      <c r="O649" s="58">
        <f t="shared" si="186"/>
        <v>0</v>
      </c>
      <c r="P649" s="58">
        <f t="shared" si="186"/>
        <v>0</v>
      </c>
      <c r="Q649" s="58">
        <f t="shared" si="186"/>
        <v>0</v>
      </c>
      <c r="R649" s="58">
        <f t="shared" si="186"/>
        <v>0</v>
      </c>
      <c r="S649" s="58">
        <f t="shared" si="186"/>
        <v>0</v>
      </c>
      <c r="T649" s="58">
        <f t="shared" si="186"/>
        <v>0</v>
      </c>
      <c r="U649" s="58">
        <f t="shared" si="186"/>
        <v>0</v>
      </c>
      <c r="V649" s="58">
        <f t="shared" si="186"/>
        <v>0</v>
      </c>
      <c r="W649" s="58">
        <f t="shared" si="186"/>
        <v>0</v>
      </c>
      <c r="X649" s="58">
        <f t="shared" si="186"/>
        <v>0</v>
      </c>
      <c r="Y649" s="58">
        <f t="shared" si="186"/>
        <v>0</v>
      </c>
      <c r="Z649" s="58">
        <f t="shared" si="186"/>
        <v>0</v>
      </c>
      <c r="AA649" s="58">
        <f t="shared" si="186"/>
        <v>0</v>
      </c>
      <c r="AB649" s="58">
        <f t="shared" si="186"/>
        <v>0</v>
      </c>
    </row>
    <row r="650" spans="2:28" hidden="1" outlineLevel="4" x14ac:dyDescent="0.2">
      <c r="B650" s="1"/>
      <c r="C650" s="1"/>
      <c r="E650" s="35"/>
      <c r="F650" s="1"/>
    </row>
    <row r="651" spans="2:28" hidden="1" outlineLevel="4" x14ac:dyDescent="0.2">
      <c r="B651" s="98" t="s">
        <v>207</v>
      </c>
      <c r="C651" s="1"/>
      <c r="E651" s="35"/>
      <c r="F651" s="1"/>
    </row>
    <row r="652" spans="2:28" ht="15" hidden="1" outlineLevel="5" x14ac:dyDescent="0.25">
      <c r="B652" s="99" t="s">
        <v>199</v>
      </c>
      <c r="C652" s="37"/>
      <c r="E652" s="40" t="s">
        <v>19</v>
      </c>
      <c r="F652" s="37"/>
      <c r="J652" s="58">
        <f t="shared" ref="J652:AA652" si="187" xml:space="preserve"> J653 - J654 + J655</f>
        <v>0</v>
      </c>
      <c r="K652" s="58">
        <f t="shared" si="187"/>
        <v>0</v>
      </c>
      <c r="L652" s="58">
        <f t="shared" si="187"/>
        <v>0</v>
      </c>
      <c r="M652" s="58">
        <f t="shared" si="187"/>
        <v>0</v>
      </c>
      <c r="N652" s="58">
        <f>SUM(J652:M652)</f>
        <v>0</v>
      </c>
      <c r="O652" s="58">
        <f t="shared" si="187"/>
        <v>0</v>
      </c>
      <c r="P652" s="58">
        <f t="shared" si="187"/>
        <v>0</v>
      </c>
      <c r="Q652" s="58">
        <f t="shared" si="187"/>
        <v>0</v>
      </c>
      <c r="R652" s="58">
        <f t="shared" si="187"/>
        <v>0</v>
      </c>
      <c r="S652" s="58">
        <f>SUM(O652:R652)</f>
        <v>0</v>
      </c>
      <c r="T652" s="58">
        <f t="shared" si="187"/>
        <v>0</v>
      </c>
      <c r="U652" s="58">
        <f t="shared" si="187"/>
        <v>0</v>
      </c>
      <c r="V652" s="58">
        <f>SUM(T652:U652)</f>
        <v>0</v>
      </c>
      <c r="W652" s="58">
        <f t="shared" si="187"/>
        <v>0</v>
      </c>
      <c r="X652" s="58">
        <f t="shared" si="187"/>
        <v>0</v>
      </c>
      <c r="Y652" s="58">
        <f>SUM(W652:X652)</f>
        <v>0</v>
      </c>
      <c r="Z652" s="58">
        <f t="shared" si="187"/>
        <v>0</v>
      </c>
      <c r="AA652" s="58">
        <f t="shared" si="187"/>
        <v>0</v>
      </c>
      <c r="AB652" s="58">
        <f>SUM(Z652:AA652)</f>
        <v>0</v>
      </c>
    </row>
    <row r="653" spans="2:28" ht="15" hidden="1" outlineLevel="5" x14ac:dyDescent="0.25">
      <c r="B653" s="100" t="s">
        <v>133</v>
      </c>
      <c r="C653" s="1"/>
      <c r="E653" s="35" t="s">
        <v>19</v>
      </c>
      <c r="F653" s="1"/>
      <c r="J653" s="54">
        <f t="shared" ref="J653:T653" si="188" xml:space="preserve"> J$262</f>
        <v>0</v>
      </c>
      <c r="K653" s="54">
        <f t="shared" si="188"/>
        <v>0</v>
      </c>
      <c r="L653" s="54">
        <f t="shared" si="188"/>
        <v>0</v>
      </c>
      <c r="M653" s="54">
        <f t="shared" si="188"/>
        <v>0</v>
      </c>
      <c r="N653" s="58">
        <f>SUM(J653:M653)</f>
        <v>0</v>
      </c>
      <c r="O653" s="54">
        <f t="shared" si="188"/>
        <v>0</v>
      </c>
      <c r="P653" s="54">
        <f t="shared" si="188"/>
        <v>0</v>
      </c>
      <c r="Q653" s="54">
        <f t="shared" si="188"/>
        <v>0</v>
      </c>
      <c r="R653" s="54">
        <f xml:space="preserve"> R$262</f>
        <v>0</v>
      </c>
      <c r="S653" s="58">
        <f>SUM(O653:R653)</f>
        <v>0</v>
      </c>
      <c r="T653" s="54">
        <f t="shared" si="188"/>
        <v>0</v>
      </c>
      <c r="U653" s="54">
        <f xml:space="preserve"> U$262</f>
        <v>0</v>
      </c>
      <c r="V653" s="58">
        <f>SUM(T653:U653)</f>
        <v>0</v>
      </c>
      <c r="W653" s="54">
        <f xml:space="preserve"> W$262</f>
        <v>0</v>
      </c>
      <c r="X653" s="54">
        <f xml:space="preserve"> X$262</f>
        <v>0</v>
      </c>
      <c r="Y653" s="58">
        <f>SUM(W653:X653)</f>
        <v>0</v>
      </c>
      <c r="Z653" s="54">
        <f xml:space="preserve"> Z$262</f>
        <v>0</v>
      </c>
      <c r="AA653" s="54">
        <f xml:space="preserve"> AA$262</f>
        <v>0</v>
      </c>
      <c r="AB653" s="58">
        <f>SUM(Z653:AA653)</f>
        <v>0</v>
      </c>
    </row>
    <row r="654" spans="2:28" ht="15" hidden="1" outlineLevel="5" x14ac:dyDescent="0.25">
      <c r="B654" s="100" t="s">
        <v>109</v>
      </c>
      <c r="C654" s="1"/>
      <c r="E654" s="35" t="s">
        <v>19</v>
      </c>
      <c r="F654" s="1"/>
      <c r="J654" s="54">
        <f t="shared" ref="J654:Z654" si="189" xml:space="preserve"> J$281</f>
        <v>0</v>
      </c>
      <c r="K654" s="54">
        <f t="shared" si="189"/>
        <v>0</v>
      </c>
      <c r="L654" s="54">
        <f t="shared" si="189"/>
        <v>0</v>
      </c>
      <c r="M654" s="54">
        <f t="shared" si="189"/>
        <v>0</v>
      </c>
      <c r="N654" s="58">
        <f xml:space="preserve"> N292</f>
        <v>0</v>
      </c>
      <c r="O654" s="54">
        <f t="shared" si="189"/>
        <v>0</v>
      </c>
      <c r="P654" s="54">
        <f t="shared" si="189"/>
        <v>0</v>
      </c>
      <c r="Q654" s="54">
        <f t="shared" si="189"/>
        <v>0</v>
      </c>
      <c r="R654" s="54">
        <f t="shared" si="189"/>
        <v>0</v>
      </c>
      <c r="S654" s="58">
        <f xml:space="preserve"> S292</f>
        <v>0</v>
      </c>
      <c r="T654" s="54">
        <f t="shared" si="189"/>
        <v>0</v>
      </c>
      <c r="U654" s="54">
        <f t="shared" si="189"/>
        <v>0</v>
      </c>
      <c r="V654" s="58">
        <f xml:space="preserve"> V292</f>
        <v>0</v>
      </c>
      <c r="W654" s="54">
        <f t="shared" si="189"/>
        <v>0</v>
      </c>
      <c r="X654" s="54">
        <f t="shared" si="189"/>
        <v>0</v>
      </c>
      <c r="Y654" s="58">
        <f xml:space="preserve"> Y292</f>
        <v>0</v>
      </c>
      <c r="Z654" s="54">
        <f t="shared" si="189"/>
        <v>0</v>
      </c>
      <c r="AA654" s="54">
        <f xml:space="preserve"> AA$281</f>
        <v>0</v>
      </c>
      <c r="AB654" s="58">
        <f xml:space="preserve"> AB292</f>
        <v>0</v>
      </c>
    </row>
    <row r="655" spans="2:28" ht="15" hidden="1" outlineLevel="5" x14ac:dyDescent="0.25">
      <c r="B655" s="100" t="s">
        <v>171</v>
      </c>
      <c r="C655" s="1"/>
      <c r="E655" s="35" t="s">
        <v>19</v>
      </c>
      <c r="F655" s="1"/>
      <c r="J655" s="54">
        <f t="shared" ref="J655:Z655" si="190" xml:space="preserve"> J$576</f>
        <v>0</v>
      </c>
      <c r="K655" s="54">
        <f t="shared" si="190"/>
        <v>0</v>
      </c>
      <c r="L655" s="54">
        <f t="shared" si="190"/>
        <v>0</v>
      </c>
      <c r="M655" s="54">
        <f t="shared" si="190"/>
        <v>0</v>
      </c>
      <c r="N655" s="58">
        <f>SUM(J655:M655)</f>
        <v>0</v>
      </c>
      <c r="O655" s="54">
        <f t="shared" si="190"/>
        <v>0</v>
      </c>
      <c r="P655" s="54">
        <f t="shared" si="190"/>
        <v>0</v>
      </c>
      <c r="Q655" s="54">
        <f t="shared" si="190"/>
        <v>0</v>
      </c>
      <c r="R655" s="54">
        <f t="shared" si="190"/>
        <v>0</v>
      </c>
      <c r="S655" s="58">
        <f>SUM(O655:R655)</f>
        <v>0</v>
      </c>
      <c r="T655" s="54">
        <f t="shared" si="190"/>
        <v>0</v>
      </c>
      <c r="U655" s="54">
        <f t="shared" si="190"/>
        <v>0</v>
      </c>
      <c r="V655" s="58">
        <f>SUM(T655:U655)</f>
        <v>0</v>
      </c>
      <c r="W655" s="54">
        <f t="shared" si="190"/>
        <v>0</v>
      </c>
      <c r="X655" s="54">
        <f t="shared" si="190"/>
        <v>0</v>
      </c>
      <c r="Y655" s="58">
        <f>SUM(W655:X655)</f>
        <v>0</v>
      </c>
      <c r="Z655" s="54">
        <f t="shared" si="190"/>
        <v>0</v>
      </c>
      <c r="AA655" s="54">
        <f xml:space="preserve"> AA$576</f>
        <v>0</v>
      </c>
      <c r="AB655" s="58">
        <f>SUM(Z655:AA655)</f>
        <v>0</v>
      </c>
    </row>
    <row r="656" spans="2:28" ht="15" hidden="1" outlineLevel="5" x14ac:dyDescent="0.25">
      <c r="B656" s="99" t="s">
        <v>148</v>
      </c>
      <c r="C656" s="37"/>
      <c r="E656" s="40" t="s">
        <v>19</v>
      </c>
      <c r="F656" s="37"/>
      <c r="J656" s="58">
        <f t="shared" ref="J656:AB656" si="191">SUM(J657:J666) - J667</f>
        <v>0</v>
      </c>
      <c r="K656" s="58">
        <f t="shared" si="191"/>
        <v>0</v>
      </c>
      <c r="L656" s="58">
        <f t="shared" si="191"/>
        <v>0</v>
      </c>
      <c r="M656" s="58">
        <f t="shared" si="191"/>
        <v>0</v>
      </c>
      <c r="N656" s="58">
        <f t="shared" si="191"/>
        <v>0</v>
      </c>
      <c r="O656" s="58">
        <f t="shared" si="191"/>
        <v>0</v>
      </c>
      <c r="P656" s="58">
        <f t="shared" si="191"/>
        <v>0</v>
      </c>
      <c r="Q656" s="58">
        <f t="shared" si="191"/>
        <v>0</v>
      </c>
      <c r="R656" s="58">
        <f t="shared" si="191"/>
        <v>0</v>
      </c>
      <c r="S656" s="58">
        <f t="shared" si="191"/>
        <v>0</v>
      </c>
      <c r="T656" s="58">
        <f t="shared" si="191"/>
        <v>0</v>
      </c>
      <c r="U656" s="58">
        <f t="shared" si="191"/>
        <v>0</v>
      </c>
      <c r="V656" s="58">
        <f t="shared" si="191"/>
        <v>0</v>
      </c>
      <c r="W656" s="58">
        <f t="shared" si="191"/>
        <v>0</v>
      </c>
      <c r="X656" s="58">
        <f t="shared" si="191"/>
        <v>0</v>
      </c>
      <c r="Y656" s="58">
        <f t="shared" si="191"/>
        <v>0</v>
      </c>
      <c r="Z656" s="58">
        <f t="shared" si="191"/>
        <v>0</v>
      </c>
      <c r="AA656" s="58">
        <f t="shared" si="191"/>
        <v>0</v>
      </c>
      <c r="AB656" s="58">
        <f t="shared" si="191"/>
        <v>0</v>
      </c>
    </row>
    <row r="657" spans="2:28" ht="15" hidden="1" outlineLevel="5" x14ac:dyDescent="0.25">
      <c r="B657" s="100" t="s">
        <v>62</v>
      </c>
      <c r="C657" s="1"/>
      <c r="E657" s="35" t="s">
        <v>19</v>
      </c>
      <c r="F657" s="35" t="s">
        <v>217</v>
      </c>
      <c r="J657" s="54">
        <f t="shared" ref="J657:AB657" si="192" xml:space="preserve"> J273 * (1 + J$29)</f>
        <v>0</v>
      </c>
      <c r="K657" s="54">
        <f t="shared" si="192"/>
        <v>0</v>
      </c>
      <c r="L657" s="54">
        <f t="shared" si="192"/>
        <v>0</v>
      </c>
      <c r="M657" s="54">
        <f t="shared" si="192"/>
        <v>0</v>
      </c>
      <c r="N657" s="58">
        <f t="shared" si="192"/>
        <v>0</v>
      </c>
      <c r="O657" s="54">
        <f t="shared" si="192"/>
        <v>0</v>
      </c>
      <c r="P657" s="54">
        <f t="shared" si="192"/>
        <v>0</v>
      </c>
      <c r="Q657" s="54">
        <f t="shared" si="192"/>
        <v>0</v>
      </c>
      <c r="R657" s="54">
        <f t="shared" si="192"/>
        <v>0</v>
      </c>
      <c r="S657" s="58">
        <f t="shared" si="192"/>
        <v>0</v>
      </c>
      <c r="T657" s="54">
        <f t="shared" si="192"/>
        <v>0</v>
      </c>
      <c r="U657" s="54">
        <f t="shared" si="192"/>
        <v>0</v>
      </c>
      <c r="V657" s="58">
        <f t="shared" si="192"/>
        <v>0</v>
      </c>
      <c r="W657" s="54">
        <f t="shared" si="192"/>
        <v>0</v>
      </c>
      <c r="X657" s="54">
        <f t="shared" si="192"/>
        <v>0</v>
      </c>
      <c r="Y657" s="58">
        <f t="shared" si="192"/>
        <v>0</v>
      </c>
      <c r="Z657" s="54">
        <f t="shared" si="192"/>
        <v>0</v>
      </c>
      <c r="AA657" s="54">
        <f t="shared" si="192"/>
        <v>0</v>
      </c>
      <c r="AB657" s="58">
        <f t="shared" si="192"/>
        <v>0</v>
      </c>
    </row>
    <row r="658" spans="2:28" ht="15" hidden="1" outlineLevel="5" x14ac:dyDescent="0.25">
      <c r="B658" s="100" t="s">
        <v>215</v>
      </c>
      <c r="C658" s="1"/>
      <c r="E658" s="35" t="s">
        <v>19</v>
      </c>
      <c r="F658" s="35"/>
      <c r="J658" s="54">
        <f t="shared" ref="J658:AB658" si="193" xml:space="preserve"> J269</f>
        <v>0</v>
      </c>
      <c r="K658" s="54">
        <f t="shared" si="193"/>
        <v>0</v>
      </c>
      <c r="L658" s="54">
        <f t="shared" si="193"/>
        <v>0</v>
      </c>
      <c r="M658" s="54">
        <f t="shared" si="193"/>
        <v>0</v>
      </c>
      <c r="N658" s="58">
        <f t="shared" si="193"/>
        <v>0</v>
      </c>
      <c r="O658" s="54">
        <f t="shared" si="193"/>
        <v>0</v>
      </c>
      <c r="P658" s="54">
        <f t="shared" si="193"/>
        <v>0</v>
      </c>
      <c r="Q658" s="54">
        <f t="shared" si="193"/>
        <v>0</v>
      </c>
      <c r="R658" s="54">
        <f t="shared" si="193"/>
        <v>0</v>
      </c>
      <c r="S658" s="58">
        <f t="shared" si="193"/>
        <v>0</v>
      </c>
      <c r="T658" s="54">
        <f t="shared" si="193"/>
        <v>0</v>
      </c>
      <c r="U658" s="54">
        <f t="shared" si="193"/>
        <v>0</v>
      </c>
      <c r="V658" s="58">
        <f t="shared" si="193"/>
        <v>0</v>
      </c>
      <c r="W658" s="54">
        <f t="shared" si="193"/>
        <v>0</v>
      </c>
      <c r="X658" s="54">
        <f t="shared" si="193"/>
        <v>0</v>
      </c>
      <c r="Y658" s="58">
        <f t="shared" si="193"/>
        <v>0</v>
      </c>
      <c r="Z658" s="54">
        <f t="shared" si="193"/>
        <v>0</v>
      </c>
      <c r="AA658" s="54">
        <f t="shared" si="193"/>
        <v>0</v>
      </c>
      <c r="AB658" s="58">
        <f t="shared" si="193"/>
        <v>0</v>
      </c>
    </row>
    <row r="659" spans="2:28" ht="15" hidden="1" outlineLevel="5" x14ac:dyDescent="0.25">
      <c r="B659" s="100" t="s">
        <v>216</v>
      </c>
      <c r="C659" s="1"/>
      <c r="E659" s="35" t="s">
        <v>19</v>
      </c>
      <c r="F659" s="35"/>
      <c r="J659" s="54">
        <f t="shared" ref="J659:AB659" si="194" xml:space="preserve"> J$587</f>
        <v>0</v>
      </c>
      <c r="K659" s="54">
        <f t="shared" si="194"/>
        <v>0</v>
      </c>
      <c r="L659" s="54">
        <f t="shared" si="194"/>
        <v>0</v>
      </c>
      <c r="M659" s="54">
        <f t="shared" si="194"/>
        <v>0</v>
      </c>
      <c r="N659" s="58">
        <f t="shared" si="194"/>
        <v>0</v>
      </c>
      <c r="O659" s="54">
        <f t="shared" si="194"/>
        <v>0</v>
      </c>
      <c r="P659" s="54">
        <f t="shared" si="194"/>
        <v>0</v>
      </c>
      <c r="Q659" s="54">
        <f t="shared" si="194"/>
        <v>0</v>
      </c>
      <c r="R659" s="54">
        <f t="shared" si="194"/>
        <v>0</v>
      </c>
      <c r="S659" s="58">
        <f t="shared" si="194"/>
        <v>0</v>
      </c>
      <c r="T659" s="54">
        <f t="shared" si="194"/>
        <v>0</v>
      </c>
      <c r="U659" s="54">
        <f t="shared" si="194"/>
        <v>0</v>
      </c>
      <c r="V659" s="58">
        <f t="shared" si="194"/>
        <v>0</v>
      </c>
      <c r="W659" s="54">
        <f t="shared" si="194"/>
        <v>0</v>
      </c>
      <c r="X659" s="54">
        <f t="shared" si="194"/>
        <v>0</v>
      </c>
      <c r="Y659" s="58">
        <f t="shared" si="194"/>
        <v>0</v>
      </c>
      <c r="Z659" s="54">
        <f t="shared" si="194"/>
        <v>0</v>
      </c>
      <c r="AA659" s="54">
        <f t="shared" si="194"/>
        <v>0</v>
      </c>
      <c r="AB659" s="58">
        <f t="shared" si="194"/>
        <v>0</v>
      </c>
    </row>
    <row r="660" spans="2:28" ht="15" hidden="1" outlineLevel="5" x14ac:dyDescent="0.25">
      <c r="B660" s="100" t="s">
        <v>71</v>
      </c>
      <c r="C660" s="1"/>
      <c r="E660" s="35" t="s">
        <v>19</v>
      </c>
      <c r="F660" s="35" t="s">
        <v>217</v>
      </c>
      <c r="J660" s="54">
        <f t="shared" ref="J660:AB660" si="195" xml:space="preserve"> J274 * (1 + J$29)</f>
        <v>0</v>
      </c>
      <c r="K660" s="54">
        <f t="shared" si="195"/>
        <v>0</v>
      </c>
      <c r="L660" s="54">
        <f t="shared" si="195"/>
        <v>0</v>
      </c>
      <c r="M660" s="54">
        <f t="shared" si="195"/>
        <v>0</v>
      </c>
      <c r="N660" s="58">
        <f t="shared" si="195"/>
        <v>0</v>
      </c>
      <c r="O660" s="54">
        <f t="shared" si="195"/>
        <v>0</v>
      </c>
      <c r="P660" s="54">
        <f t="shared" si="195"/>
        <v>0</v>
      </c>
      <c r="Q660" s="54">
        <f t="shared" si="195"/>
        <v>0</v>
      </c>
      <c r="R660" s="54">
        <f t="shared" si="195"/>
        <v>0</v>
      </c>
      <c r="S660" s="58">
        <f t="shared" si="195"/>
        <v>0</v>
      </c>
      <c r="T660" s="54">
        <f t="shared" si="195"/>
        <v>0</v>
      </c>
      <c r="U660" s="54">
        <f t="shared" si="195"/>
        <v>0</v>
      </c>
      <c r="V660" s="58">
        <f t="shared" si="195"/>
        <v>0</v>
      </c>
      <c r="W660" s="54">
        <f t="shared" si="195"/>
        <v>0</v>
      </c>
      <c r="X660" s="54">
        <f t="shared" si="195"/>
        <v>0</v>
      </c>
      <c r="Y660" s="58">
        <f t="shared" si="195"/>
        <v>0</v>
      </c>
      <c r="Z660" s="54">
        <f t="shared" si="195"/>
        <v>0</v>
      </c>
      <c r="AA660" s="54">
        <f t="shared" si="195"/>
        <v>0</v>
      </c>
      <c r="AB660" s="58">
        <f t="shared" si="195"/>
        <v>0</v>
      </c>
    </row>
    <row r="661" spans="2:28" ht="15" hidden="1" outlineLevel="5" x14ac:dyDescent="0.25">
      <c r="B661" s="100" t="s">
        <v>208</v>
      </c>
      <c r="C661" s="1"/>
      <c r="E661" s="35" t="s">
        <v>19</v>
      </c>
      <c r="F661" s="35"/>
      <c r="J661" s="54">
        <f t="shared" ref="J661:AB661" si="196" xml:space="preserve">  J$295</f>
        <v>0</v>
      </c>
      <c r="K661" s="54">
        <f t="shared" si="196"/>
        <v>0</v>
      </c>
      <c r="L661" s="54">
        <f t="shared" si="196"/>
        <v>0</v>
      </c>
      <c r="M661" s="54">
        <f t="shared" si="196"/>
        <v>0</v>
      </c>
      <c r="N661" s="58">
        <f t="shared" si="196"/>
        <v>0</v>
      </c>
      <c r="O661" s="54">
        <f t="shared" si="196"/>
        <v>0</v>
      </c>
      <c r="P661" s="54">
        <f t="shared" si="196"/>
        <v>0</v>
      </c>
      <c r="Q661" s="54">
        <f t="shared" si="196"/>
        <v>0</v>
      </c>
      <c r="R661" s="54">
        <f t="shared" si="196"/>
        <v>0</v>
      </c>
      <c r="S661" s="58">
        <f t="shared" si="196"/>
        <v>0</v>
      </c>
      <c r="T661" s="54">
        <f t="shared" si="196"/>
        <v>0</v>
      </c>
      <c r="U661" s="54">
        <f t="shared" si="196"/>
        <v>0</v>
      </c>
      <c r="V661" s="58">
        <f t="shared" si="196"/>
        <v>0</v>
      </c>
      <c r="W661" s="54">
        <f t="shared" si="196"/>
        <v>0</v>
      </c>
      <c r="X661" s="54">
        <f t="shared" si="196"/>
        <v>0</v>
      </c>
      <c r="Y661" s="58">
        <f t="shared" si="196"/>
        <v>0</v>
      </c>
      <c r="Z661" s="54">
        <f t="shared" si="196"/>
        <v>0</v>
      </c>
      <c r="AA661" s="54">
        <f t="shared" si="196"/>
        <v>0</v>
      </c>
      <c r="AB661" s="58">
        <f t="shared" si="196"/>
        <v>0</v>
      </c>
    </row>
    <row r="662" spans="2:28" ht="15" hidden="1" outlineLevel="5" x14ac:dyDescent="0.25">
      <c r="B662" s="100" t="s">
        <v>218</v>
      </c>
      <c r="C662" s="1"/>
      <c r="E662" s="35" t="s">
        <v>19</v>
      </c>
      <c r="F662" s="35" t="s">
        <v>217</v>
      </c>
      <c r="J662" s="54">
        <f t="shared" ref="J662:AB662" si="197" xml:space="preserve"> J275 * (1 + J$29) + J270 + J$588</f>
        <v>0</v>
      </c>
      <c r="K662" s="54">
        <f t="shared" si="197"/>
        <v>0</v>
      </c>
      <c r="L662" s="54">
        <f t="shared" si="197"/>
        <v>0</v>
      </c>
      <c r="M662" s="54">
        <f t="shared" si="197"/>
        <v>0</v>
      </c>
      <c r="N662" s="58">
        <f t="shared" si="197"/>
        <v>0</v>
      </c>
      <c r="O662" s="54">
        <f t="shared" si="197"/>
        <v>0</v>
      </c>
      <c r="P662" s="54">
        <f t="shared" si="197"/>
        <v>0</v>
      </c>
      <c r="Q662" s="54">
        <f t="shared" si="197"/>
        <v>0</v>
      </c>
      <c r="R662" s="54">
        <f t="shared" si="197"/>
        <v>0</v>
      </c>
      <c r="S662" s="58">
        <f t="shared" si="197"/>
        <v>0</v>
      </c>
      <c r="T662" s="54">
        <f t="shared" si="197"/>
        <v>0</v>
      </c>
      <c r="U662" s="54">
        <f t="shared" si="197"/>
        <v>0</v>
      </c>
      <c r="V662" s="58">
        <f t="shared" si="197"/>
        <v>0</v>
      </c>
      <c r="W662" s="54">
        <f t="shared" si="197"/>
        <v>0</v>
      </c>
      <c r="X662" s="54">
        <f t="shared" si="197"/>
        <v>0</v>
      </c>
      <c r="Y662" s="58">
        <f t="shared" si="197"/>
        <v>0</v>
      </c>
      <c r="Z662" s="54">
        <f t="shared" si="197"/>
        <v>0</v>
      </c>
      <c r="AA662" s="54">
        <f t="shared" si="197"/>
        <v>0</v>
      </c>
      <c r="AB662" s="58">
        <f t="shared" si="197"/>
        <v>0</v>
      </c>
    </row>
    <row r="663" spans="2:28" ht="15" hidden="1" outlineLevel="5" x14ac:dyDescent="0.25">
      <c r="B663" s="100" t="s">
        <v>232</v>
      </c>
      <c r="C663" s="1"/>
      <c r="E663" s="35" t="s">
        <v>19</v>
      </c>
      <c r="F663" s="35" t="s">
        <v>217</v>
      </c>
      <c r="J663" s="54">
        <f t="shared" ref="J663:AB663" si="198" xml:space="preserve"> J276 * (1 + J$29) + J271 + J$589</f>
        <v>0</v>
      </c>
      <c r="K663" s="54">
        <f t="shared" si="198"/>
        <v>0</v>
      </c>
      <c r="L663" s="54">
        <f t="shared" si="198"/>
        <v>0</v>
      </c>
      <c r="M663" s="54">
        <f t="shared" si="198"/>
        <v>0</v>
      </c>
      <c r="N663" s="58">
        <f t="shared" si="198"/>
        <v>0</v>
      </c>
      <c r="O663" s="54">
        <f t="shared" si="198"/>
        <v>0</v>
      </c>
      <c r="P663" s="54">
        <f t="shared" si="198"/>
        <v>0</v>
      </c>
      <c r="Q663" s="54">
        <f t="shared" si="198"/>
        <v>0</v>
      </c>
      <c r="R663" s="54">
        <f t="shared" si="198"/>
        <v>0</v>
      </c>
      <c r="S663" s="58">
        <f t="shared" si="198"/>
        <v>0</v>
      </c>
      <c r="T663" s="54">
        <f t="shared" si="198"/>
        <v>0</v>
      </c>
      <c r="U663" s="54">
        <f t="shared" si="198"/>
        <v>0</v>
      </c>
      <c r="V663" s="58">
        <f t="shared" si="198"/>
        <v>0</v>
      </c>
      <c r="W663" s="54">
        <f t="shared" si="198"/>
        <v>0</v>
      </c>
      <c r="X663" s="54">
        <f t="shared" si="198"/>
        <v>0</v>
      </c>
      <c r="Y663" s="58">
        <f t="shared" si="198"/>
        <v>0</v>
      </c>
      <c r="Z663" s="54">
        <f t="shared" si="198"/>
        <v>0</v>
      </c>
      <c r="AA663" s="54">
        <f t="shared" si="198"/>
        <v>0</v>
      </c>
      <c r="AB663" s="58">
        <f t="shared" si="198"/>
        <v>0</v>
      </c>
    </row>
    <row r="664" spans="2:28" ht="15" hidden="1" outlineLevel="5" x14ac:dyDescent="0.25">
      <c r="B664" s="100" t="s">
        <v>160</v>
      </c>
      <c r="C664" s="1"/>
      <c r="E664" s="35" t="s">
        <v>19</v>
      </c>
      <c r="F664" s="1"/>
      <c r="J664" s="54">
        <f t="shared" ref="J664:AB664" si="199" xml:space="preserve"> J$512</f>
        <v>0</v>
      </c>
      <c r="K664" s="54">
        <f t="shared" si="199"/>
        <v>0</v>
      </c>
      <c r="L664" s="54">
        <f t="shared" si="199"/>
        <v>0</v>
      </c>
      <c r="M664" s="54">
        <f t="shared" si="199"/>
        <v>0</v>
      </c>
      <c r="N664" s="58">
        <f t="shared" si="199"/>
        <v>0</v>
      </c>
      <c r="O664" s="54">
        <f t="shared" si="199"/>
        <v>0</v>
      </c>
      <c r="P664" s="54">
        <f t="shared" si="199"/>
        <v>0</v>
      </c>
      <c r="Q664" s="54">
        <f t="shared" si="199"/>
        <v>0</v>
      </c>
      <c r="R664" s="54">
        <f t="shared" si="199"/>
        <v>0</v>
      </c>
      <c r="S664" s="58">
        <f t="shared" si="199"/>
        <v>0</v>
      </c>
      <c r="T664" s="54">
        <f t="shared" si="199"/>
        <v>0</v>
      </c>
      <c r="U664" s="54">
        <f t="shared" si="199"/>
        <v>0</v>
      </c>
      <c r="V664" s="58">
        <f t="shared" si="199"/>
        <v>0</v>
      </c>
      <c r="W664" s="54">
        <f t="shared" si="199"/>
        <v>0</v>
      </c>
      <c r="X664" s="54">
        <f t="shared" si="199"/>
        <v>0</v>
      </c>
      <c r="Y664" s="58">
        <f t="shared" si="199"/>
        <v>0</v>
      </c>
      <c r="Z664" s="54">
        <f t="shared" si="199"/>
        <v>0</v>
      </c>
      <c r="AA664" s="54">
        <f t="shared" si="199"/>
        <v>0</v>
      </c>
      <c r="AB664" s="58">
        <f t="shared" si="199"/>
        <v>0</v>
      </c>
    </row>
    <row r="665" spans="2:28" ht="15" hidden="1" outlineLevel="5" x14ac:dyDescent="0.25">
      <c r="B665" s="100" t="s">
        <v>209</v>
      </c>
      <c r="C665" s="1"/>
      <c r="E665" s="35" t="s">
        <v>19</v>
      </c>
      <c r="F665" s="1"/>
      <c r="J665" s="54">
        <f t="shared" ref="J665:AB665" si="200" xml:space="preserve"> I673</f>
        <v>0</v>
      </c>
      <c r="K665" s="54">
        <f t="shared" si="200"/>
        <v>0</v>
      </c>
      <c r="L665" s="54">
        <f xml:space="preserve"> K673</f>
        <v>0</v>
      </c>
      <c r="M665" s="54">
        <f t="shared" si="200"/>
        <v>0</v>
      </c>
      <c r="N665" s="58">
        <f xml:space="preserve"> M673</f>
        <v>0</v>
      </c>
      <c r="O665" s="54">
        <f t="shared" si="200"/>
        <v>0</v>
      </c>
      <c r="P665" s="54">
        <f t="shared" si="200"/>
        <v>0</v>
      </c>
      <c r="Q665" s="54">
        <f t="shared" si="200"/>
        <v>0</v>
      </c>
      <c r="R665" s="54">
        <f t="shared" si="200"/>
        <v>0</v>
      </c>
      <c r="S665" s="58">
        <f t="shared" si="200"/>
        <v>0</v>
      </c>
      <c r="T665" s="54">
        <f t="shared" si="200"/>
        <v>0</v>
      </c>
      <c r="U665" s="54">
        <f t="shared" si="200"/>
        <v>0</v>
      </c>
      <c r="V665" s="58">
        <f t="shared" si="200"/>
        <v>0</v>
      </c>
      <c r="W665" s="54">
        <f t="shared" si="200"/>
        <v>0</v>
      </c>
      <c r="X665" s="54">
        <f t="shared" si="200"/>
        <v>0</v>
      </c>
      <c r="Y665" s="58">
        <f t="shared" si="200"/>
        <v>0</v>
      </c>
      <c r="Z665" s="54">
        <f t="shared" si="200"/>
        <v>0</v>
      </c>
      <c r="AA665" s="54">
        <f t="shared" si="200"/>
        <v>0</v>
      </c>
      <c r="AB665" s="58">
        <f t="shared" si="200"/>
        <v>0</v>
      </c>
    </row>
    <row r="666" spans="2:28" ht="15" hidden="1" outlineLevel="5" x14ac:dyDescent="0.25">
      <c r="B666" s="100" t="s">
        <v>111</v>
      </c>
      <c r="C666" s="1"/>
      <c r="E666" s="35" t="s">
        <v>19</v>
      </c>
      <c r="F666" s="1"/>
      <c r="J666" s="54">
        <f t="shared" ref="J666:AB666" si="201" xml:space="preserve"> J$280</f>
        <v>0</v>
      </c>
      <c r="K666" s="54">
        <f t="shared" si="201"/>
        <v>0</v>
      </c>
      <c r="L666" s="54">
        <f t="shared" si="201"/>
        <v>0</v>
      </c>
      <c r="M666" s="54">
        <f t="shared" si="201"/>
        <v>0</v>
      </c>
      <c r="N666" s="58">
        <f t="shared" si="201"/>
        <v>0</v>
      </c>
      <c r="O666" s="54">
        <f t="shared" si="201"/>
        <v>0</v>
      </c>
      <c r="P666" s="54">
        <f xml:space="preserve"> P$280</f>
        <v>0</v>
      </c>
      <c r="Q666" s="54">
        <f t="shared" si="201"/>
        <v>0</v>
      </c>
      <c r="R666" s="54">
        <f t="shared" si="201"/>
        <v>0</v>
      </c>
      <c r="S666" s="58">
        <f t="shared" si="201"/>
        <v>0</v>
      </c>
      <c r="T666" s="54">
        <f t="shared" si="201"/>
        <v>0</v>
      </c>
      <c r="U666" s="54">
        <f t="shared" si="201"/>
        <v>0</v>
      </c>
      <c r="V666" s="58">
        <f t="shared" si="201"/>
        <v>0</v>
      </c>
      <c r="W666" s="54">
        <f t="shared" si="201"/>
        <v>0</v>
      </c>
      <c r="X666" s="54">
        <f t="shared" si="201"/>
        <v>0</v>
      </c>
      <c r="Y666" s="58">
        <f t="shared" si="201"/>
        <v>0</v>
      </c>
      <c r="Z666" s="54">
        <f t="shared" si="201"/>
        <v>0</v>
      </c>
      <c r="AA666" s="54">
        <f t="shared" si="201"/>
        <v>0</v>
      </c>
      <c r="AB666" s="58">
        <f t="shared" si="201"/>
        <v>0</v>
      </c>
    </row>
    <row r="667" spans="2:28" ht="15" hidden="1" outlineLevel="5" x14ac:dyDescent="0.25">
      <c r="B667" s="100" t="s">
        <v>110</v>
      </c>
      <c r="C667" s="1"/>
      <c r="E667" s="35" t="s">
        <v>19</v>
      </c>
      <c r="F667" s="1"/>
      <c r="J667" s="54">
        <f t="shared" ref="J667:AB667" si="202" xml:space="preserve"> J$282</f>
        <v>0</v>
      </c>
      <c r="K667" s="54">
        <f t="shared" si="202"/>
        <v>0</v>
      </c>
      <c r="L667" s="54">
        <f t="shared" si="202"/>
        <v>0</v>
      </c>
      <c r="M667" s="54">
        <f t="shared" si="202"/>
        <v>0</v>
      </c>
      <c r="N667" s="58">
        <f t="shared" si="202"/>
        <v>0</v>
      </c>
      <c r="O667" s="54">
        <f t="shared" si="202"/>
        <v>0</v>
      </c>
      <c r="P667" s="54">
        <f t="shared" si="202"/>
        <v>0</v>
      </c>
      <c r="Q667" s="54">
        <f t="shared" si="202"/>
        <v>0</v>
      </c>
      <c r="R667" s="54">
        <f t="shared" si="202"/>
        <v>0</v>
      </c>
      <c r="S667" s="58">
        <f t="shared" si="202"/>
        <v>0</v>
      </c>
      <c r="T667" s="54">
        <f t="shared" si="202"/>
        <v>0</v>
      </c>
      <c r="U667" s="54">
        <f t="shared" si="202"/>
        <v>0</v>
      </c>
      <c r="V667" s="58">
        <f t="shared" si="202"/>
        <v>0</v>
      </c>
      <c r="W667" s="54">
        <f t="shared" si="202"/>
        <v>0</v>
      </c>
      <c r="X667" s="54">
        <f t="shared" si="202"/>
        <v>0</v>
      </c>
      <c r="Y667" s="58">
        <f t="shared" si="202"/>
        <v>0</v>
      </c>
      <c r="Z667" s="54">
        <f t="shared" si="202"/>
        <v>0</v>
      </c>
      <c r="AA667" s="54">
        <f t="shared" si="202"/>
        <v>0</v>
      </c>
      <c r="AB667" s="58">
        <f t="shared" si="202"/>
        <v>0</v>
      </c>
    </row>
    <row r="668" spans="2:28" ht="15" hidden="1" outlineLevel="5" x14ac:dyDescent="0.25">
      <c r="B668" s="99" t="s">
        <v>194</v>
      </c>
      <c r="C668" s="37"/>
      <c r="E668" s="40" t="s">
        <v>19</v>
      </c>
      <c r="F668" s="37"/>
      <c r="J668" s="58">
        <f t="shared" ref="J668:AB668" si="203" xml:space="preserve"> J652 - J656</f>
        <v>0</v>
      </c>
      <c r="K668" s="58">
        <f t="shared" si="203"/>
        <v>0</v>
      </c>
      <c r="L668" s="58">
        <f t="shared" si="203"/>
        <v>0</v>
      </c>
      <c r="M668" s="58">
        <f t="shared" si="203"/>
        <v>0</v>
      </c>
      <c r="N668" s="58">
        <f t="shared" si="203"/>
        <v>0</v>
      </c>
      <c r="O668" s="58">
        <f t="shared" si="203"/>
        <v>0</v>
      </c>
      <c r="P668" s="58">
        <f t="shared" si="203"/>
        <v>0</v>
      </c>
      <c r="Q668" s="58">
        <f t="shared" si="203"/>
        <v>0</v>
      </c>
      <c r="R668" s="58">
        <f t="shared" si="203"/>
        <v>0</v>
      </c>
      <c r="S668" s="58">
        <f t="shared" si="203"/>
        <v>0</v>
      </c>
      <c r="T668" s="58">
        <f t="shared" si="203"/>
        <v>0</v>
      </c>
      <c r="U668" s="58">
        <f t="shared" si="203"/>
        <v>0</v>
      </c>
      <c r="V668" s="58">
        <f t="shared" si="203"/>
        <v>0</v>
      </c>
      <c r="W668" s="58">
        <f t="shared" si="203"/>
        <v>0</v>
      </c>
      <c r="X668" s="58">
        <f t="shared" si="203"/>
        <v>0</v>
      </c>
      <c r="Y668" s="58">
        <f t="shared" si="203"/>
        <v>0</v>
      </c>
      <c r="Z668" s="58">
        <f t="shared" si="203"/>
        <v>0</v>
      </c>
      <c r="AA668" s="58">
        <f t="shared" si="203"/>
        <v>0</v>
      </c>
      <c r="AB668" s="58">
        <f t="shared" si="203"/>
        <v>0</v>
      </c>
    </row>
    <row r="669" spans="2:28" hidden="1" outlineLevel="5" x14ac:dyDescent="0.2">
      <c r="B669" s="101" t="s">
        <v>22</v>
      </c>
      <c r="C669" s="1"/>
      <c r="E669" s="30" t="s">
        <v>9</v>
      </c>
      <c r="F669" s="1"/>
      <c r="J669" s="55">
        <f t="shared" ref="J669:AB669" si="204" xml:space="preserve"> J$43</f>
        <v>0</v>
      </c>
      <c r="K669" s="55">
        <f t="shared" si="204"/>
        <v>0</v>
      </c>
      <c r="L669" s="55">
        <f t="shared" si="204"/>
        <v>0</v>
      </c>
      <c r="M669" s="55">
        <f t="shared" si="204"/>
        <v>0</v>
      </c>
      <c r="N669" s="94">
        <f t="shared" si="204"/>
        <v>0</v>
      </c>
      <c r="O669" s="55">
        <f t="shared" si="204"/>
        <v>0</v>
      </c>
      <c r="P669" s="55">
        <f t="shared" si="204"/>
        <v>0</v>
      </c>
      <c r="Q669" s="55">
        <f t="shared" si="204"/>
        <v>0</v>
      </c>
      <c r="R669" s="55">
        <f t="shared" si="204"/>
        <v>0</v>
      </c>
      <c r="S669" s="94">
        <f t="shared" si="204"/>
        <v>0</v>
      </c>
      <c r="T669" s="55">
        <f t="shared" si="204"/>
        <v>0</v>
      </c>
      <c r="U669" s="55">
        <f t="shared" si="204"/>
        <v>0</v>
      </c>
      <c r="V669" s="94">
        <f t="shared" si="204"/>
        <v>0</v>
      </c>
      <c r="W669" s="55">
        <f t="shared" si="204"/>
        <v>0</v>
      </c>
      <c r="X669" s="55">
        <f t="shared" si="204"/>
        <v>0</v>
      </c>
      <c r="Y669" s="94">
        <f t="shared" si="204"/>
        <v>0</v>
      </c>
      <c r="Z669" s="55">
        <f t="shared" si="204"/>
        <v>0</v>
      </c>
      <c r="AA669" s="55">
        <f t="shared" si="204"/>
        <v>0</v>
      </c>
      <c r="AB669" s="94">
        <f t="shared" si="204"/>
        <v>0</v>
      </c>
    </row>
    <row r="670" spans="2:28" ht="15" hidden="1" outlineLevel="5" x14ac:dyDescent="0.25">
      <c r="B670" s="100" t="s">
        <v>205</v>
      </c>
      <c r="C670" s="1"/>
      <c r="E670" s="35" t="s">
        <v>19</v>
      </c>
      <c r="F670" s="1"/>
      <c r="J670" s="54">
        <f t="shared" ref="J670:AB670" si="205" xml:space="preserve"> J668 * J669</f>
        <v>0</v>
      </c>
      <c r="K670" s="54">
        <f t="shared" si="205"/>
        <v>0</v>
      </c>
      <c r="L670" s="54">
        <f t="shared" si="205"/>
        <v>0</v>
      </c>
      <c r="M670" s="54">
        <f t="shared" si="205"/>
        <v>0</v>
      </c>
      <c r="N670" s="58">
        <f t="shared" si="205"/>
        <v>0</v>
      </c>
      <c r="O670" s="54">
        <f t="shared" si="205"/>
        <v>0</v>
      </c>
      <c r="P670" s="54">
        <f t="shared" si="205"/>
        <v>0</v>
      </c>
      <c r="Q670" s="54">
        <f t="shared" si="205"/>
        <v>0</v>
      </c>
      <c r="R670" s="54">
        <f t="shared" si="205"/>
        <v>0</v>
      </c>
      <c r="S670" s="58">
        <f t="shared" si="205"/>
        <v>0</v>
      </c>
      <c r="T670" s="54">
        <f t="shared" si="205"/>
        <v>0</v>
      </c>
      <c r="U670" s="54">
        <f t="shared" si="205"/>
        <v>0</v>
      </c>
      <c r="V670" s="58">
        <f t="shared" si="205"/>
        <v>0</v>
      </c>
      <c r="W670" s="54">
        <f t="shared" si="205"/>
        <v>0</v>
      </c>
      <c r="X670" s="54">
        <f t="shared" si="205"/>
        <v>0</v>
      </c>
      <c r="Y670" s="58">
        <f t="shared" si="205"/>
        <v>0</v>
      </c>
      <c r="Z670" s="54">
        <f t="shared" si="205"/>
        <v>0</v>
      </c>
      <c r="AA670" s="54">
        <f t="shared" si="205"/>
        <v>0</v>
      </c>
      <c r="AB670" s="58">
        <f t="shared" si="205"/>
        <v>0</v>
      </c>
    </row>
    <row r="671" spans="2:28" ht="15" hidden="1" outlineLevel="5" x14ac:dyDescent="0.25">
      <c r="B671" s="100" t="s">
        <v>25</v>
      </c>
      <c r="C671" s="1"/>
      <c r="E671" s="35" t="s">
        <v>19</v>
      </c>
      <c r="F671" s="1"/>
      <c r="J671" s="54">
        <f t="shared" ref="J671:AB671" si="206" xml:space="preserve"> J652 * $G$47</f>
        <v>0</v>
      </c>
      <c r="K671" s="54">
        <f t="shared" si="206"/>
        <v>0</v>
      </c>
      <c r="L671" s="54">
        <f t="shared" si="206"/>
        <v>0</v>
      </c>
      <c r="M671" s="54">
        <f t="shared" si="206"/>
        <v>0</v>
      </c>
      <c r="N671" s="58">
        <f xml:space="preserve"> N652 * $G$47</f>
        <v>0</v>
      </c>
      <c r="O671" s="54">
        <f t="shared" si="206"/>
        <v>0</v>
      </c>
      <c r="P671" s="54">
        <f t="shared" si="206"/>
        <v>0</v>
      </c>
      <c r="Q671" s="54">
        <f t="shared" si="206"/>
        <v>0</v>
      </c>
      <c r="R671" s="54">
        <f t="shared" si="206"/>
        <v>0</v>
      </c>
      <c r="S671" s="58">
        <f t="shared" si="206"/>
        <v>0</v>
      </c>
      <c r="T671" s="54">
        <f t="shared" si="206"/>
        <v>0</v>
      </c>
      <c r="U671" s="54">
        <f t="shared" si="206"/>
        <v>0</v>
      </c>
      <c r="V671" s="58">
        <f t="shared" si="206"/>
        <v>0</v>
      </c>
      <c r="W671" s="54">
        <f t="shared" si="206"/>
        <v>0</v>
      </c>
      <c r="X671" s="54">
        <f t="shared" si="206"/>
        <v>0</v>
      </c>
      <c r="Y671" s="58">
        <f t="shared" si="206"/>
        <v>0</v>
      </c>
      <c r="Z671" s="54">
        <f t="shared" si="206"/>
        <v>0</v>
      </c>
      <c r="AA671" s="54">
        <f t="shared" si="206"/>
        <v>0</v>
      </c>
      <c r="AB671" s="58">
        <f t="shared" si="206"/>
        <v>0</v>
      </c>
    </row>
    <row r="672" spans="2:28" ht="15" hidden="1" outlineLevel="5" x14ac:dyDescent="0.25">
      <c r="B672" s="99" t="s">
        <v>206</v>
      </c>
      <c r="C672" s="37"/>
      <c r="E672" s="40" t="s">
        <v>19</v>
      </c>
      <c r="F672" s="37"/>
      <c r="J672" s="54">
        <f t="shared" ref="J672:AB672" si="207" xml:space="preserve"> MAX(J670, J671)</f>
        <v>0</v>
      </c>
      <c r="K672" s="54">
        <f t="shared" si="207"/>
        <v>0</v>
      </c>
      <c r="L672" s="54">
        <f t="shared" si="207"/>
        <v>0</v>
      </c>
      <c r="M672" s="54">
        <f t="shared" si="207"/>
        <v>0</v>
      </c>
      <c r="N672" s="58">
        <f t="shared" si="207"/>
        <v>0</v>
      </c>
      <c r="O672" s="54">
        <f t="shared" si="207"/>
        <v>0</v>
      </c>
      <c r="P672" s="54">
        <f t="shared" si="207"/>
        <v>0</v>
      </c>
      <c r="Q672" s="54">
        <f t="shared" si="207"/>
        <v>0</v>
      </c>
      <c r="R672" s="54">
        <f t="shared" si="207"/>
        <v>0</v>
      </c>
      <c r="S672" s="58">
        <f t="shared" si="207"/>
        <v>0</v>
      </c>
      <c r="T672" s="54">
        <f t="shared" si="207"/>
        <v>0</v>
      </c>
      <c r="U672" s="54">
        <f t="shared" si="207"/>
        <v>0</v>
      </c>
      <c r="V672" s="58">
        <f t="shared" si="207"/>
        <v>0</v>
      </c>
      <c r="W672" s="54">
        <f t="shared" si="207"/>
        <v>0</v>
      </c>
      <c r="X672" s="54">
        <f t="shared" si="207"/>
        <v>0</v>
      </c>
      <c r="Y672" s="58">
        <f t="shared" si="207"/>
        <v>0</v>
      </c>
      <c r="Z672" s="54">
        <f t="shared" si="207"/>
        <v>0</v>
      </c>
      <c r="AA672" s="54">
        <f t="shared" si="207"/>
        <v>0</v>
      </c>
      <c r="AB672" s="58">
        <f t="shared" si="207"/>
        <v>0</v>
      </c>
    </row>
    <row r="673" spans="2:28" ht="15" hidden="1" outlineLevel="5" x14ac:dyDescent="0.25">
      <c r="B673" s="100" t="s">
        <v>193</v>
      </c>
      <c r="C673" s="1"/>
      <c r="E673" s="35" t="s">
        <v>19</v>
      </c>
      <c r="F673" s="1"/>
      <c r="J673" s="66">
        <f t="shared" ref="J673:AB673" si="208" xml:space="preserve"> IF(J670 &lt; J671, J671 - J670, 0)</f>
        <v>0</v>
      </c>
      <c r="K673" s="54">
        <f t="shared" si="208"/>
        <v>0</v>
      </c>
      <c r="L673" s="54">
        <f t="shared" si="208"/>
        <v>0</v>
      </c>
      <c r="M673" s="54">
        <f t="shared" si="208"/>
        <v>0</v>
      </c>
      <c r="N673" s="58">
        <f t="shared" si="208"/>
        <v>0</v>
      </c>
      <c r="O673" s="54">
        <f t="shared" si="208"/>
        <v>0</v>
      </c>
      <c r="P673" s="54">
        <f t="shared" si="208"/>
        <v>0</v>
      </c>
      <c r="Q673" s="54">
        <f t="shared" si="208"/>
        <v>0</v>
      </c>
      <c r="R673" s="54">
        <f t="shared" si="208"/>
        <v>0</v>
      </c>
      <c r="S673" s="58">
        <f t="shared" si="208"/>
        <v>0</v>
      </c>
      <c r="T673" s="54">
        <f t="shared" si="208"/>
        <v>0</v>
      </c>
      <c r="U673" s="54">
        <f t="shared" si="208"/>
        <v>0</v>
      </c>
      <c r="V673" s="58">
        <f t="shared" si="208"/>
        <v>0</v>
      </c>
      <c r="W673" s="54">
        <f t="shared" si="208"/>
        <v>0</v>
      </c>
      <c r="X673" s="54">
        <f t="shared" si="208"/>
        <v>0</v>
      </c>
      <c r="Y673" s="58">
        <f t="shared" si="208"/>
        <v>0</v>
      </c>
      <c r="Z673" s="54">
        <f t="shared" si="208"/>
        <v>0</v>
      </c>
      <c r="AA673" s="54">
        <f t="shared" si="208"/>
        <v>0</v>
      </c>
      <c r="AB673" s="58">
        <f t="shared" si="208"/>
        <v>0</v>
      </c>
    </row>
    <row r="675" spans="2:28" ht="15" collapsed="1" x14ac:dyDescent="0.25">
      <c r="B675" s="28" t="s">
        <v>175</v>
      </c>
      <c r="C675" s="25"/>
      <c r="D675" s="25"/>
      <c r="E675" s="26"/>
      <c r="F675" s="27"/>
      <c r="G675" s="27"/>
      <c r="H675" s="27"/>
      <c r="I675" s="25"/>
      <c r="J675" s="26"/>
      <c r="K675" s="26"/>
      <c r="L675" s="26"/>
      <c r="M675" s="26"/>
      <c r="N675" s="26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</row>
    <row r="676" spans="2:28" hidden="1" outlineLevel="1" x14ac:dyDescent="0.25"/>
    <row r="677" spans="2:28" ht="15" hidden="1" outlineLevel="1" x14ac:dyDescent="0.25">
      <c r="B677" s="80" t="s">
        <v>219</v>
      </c>
      <c r="C677" s="81"/>
      <c r="D677" s="81"/>
      <c r="E677" s="82"/>
      <c r="F677" s="83"/>
      <c r="G677" s="83"/>
      <c r="H677" s="83"/>
      <c r="I677" s="81"/>
      <c r="J677" s="82"/>
      <c r="K677" s="82"/>
      <c r="L677" s="82"/>
      <c r="M677" s="82"/>
      <c r="N677" s="82"/>
      <c r="O677" s="81"/>
      <c r="P677" s="81"/>
      <c r="Q677" s="81"/>
      <c r="R677" s="81"/>
      <c r="S677" s="81"/>
      <c r="T677" s="81"/>
      <c r="U677" s="81"/>
      <c r="V677" s="81"/>
      <c r="W677" s="81"/>
      <c r="X677" s="81"/>
      <c r="Y677" s="81"/>
      <c r="Z677" s="81"/>
      <c r="AA677" s="81"/>
      <c r="AB677" s="81"/>
    </row>
    <row r="678" spans="2:28" hidden="1" outlineLevel="2" x14ac:dyDescent="0.25"/>
    <row r="679" spans="2:28" ht="15" hidden="1" outlineLevel="2" x14ac:dyDescent="0.25">
      <c r="B679" s="49" t="s">
        <v>133</v>
      </c>
      <c r="C679" s="49"/>
      <c r="D679" s="49"/>
      <c r="E679" s="53" t="s">
        <v>19</v>
      </c>
      <c r="F679" s="63"/>
      <c r="G679" s="63"/>
      <c r="H679" s="63"/>
      <c r="I679" s="49"/>
      <c r="J679" s="58">
        <f t="shared" ref="J679:AB679" si="209" xml:space="preserve"> J$262</f>
        <v>0</v>
      </c>
      <c r="K679" s="58">
        <f t="shared" si="209"/>
        <v>0</v>
      </c>
      <c r="L679" s="58">
        <f t="shared" si="209"/>
        <v>0</v>
      </c>
      <c r="M679" s="58">
        <f t="shared" si="209"/>
        <v>0</v>
      </c>
      <c r="N679" s="58">
        <f t="shared" si="209"/>
        <v>0</v>
      </c>
      <c r="O679" s="58">
        <f t="shared" si="209"/>
        <v>0</v>
      </c>
      <c r="P679" s="58">
        <f t="shared" si="209"/>
        <v>0</v>
      </c>
      <c r="Q679" s="58">
        <f t="shared" si="209"/>
        <v>0</v>
      </c>
      <c r="R679" s="58">
        <f t="shared" si="209"/>
        <v>0</v>
      </c>
      <c r="S679" s="58">
        <f t="shared" si="209"/>
        <v>0</v>
      </c>
      <c r="T679" s="58">
        <f t="shared" si="209"/>
        <v>0</v>
      </c>
      <c r="U679" s="58">
        <f t="shared" si="209"/>
        <v>0</v>
      </c>
      <c r="V679" s="58">
        <f t="shared" si="209"/>
        <v>0</v>
      </c>
      <c r="W679" s="58">
        <f t="shared" si="209"/>
        <v>0</v>
      </c>
      <c r="X679" s="58">
        <f t="shared" si="209"/>
        <v>0</v>
      </c>
      <c r="Y679" s="58">
        <f t="shared" si="209"/>
        <v>0</v>
      </c>
      <c r="Z679" s="58">
        <f t="shared" si="209"/>
        <v>0</v>
      </c>
      <c r="AA679" s="58">
        <f t="shared" si="209"/>
        <v>0</v>
      </c>
      <c r="AB679" s="58">
        <f t="shared" si="209"/>
        <v>0</v>
      </c>
    </row>
    <row r="680" spans="2:28" hidden="1" outlineLevel="2" x14ac:dyDescent="0.25"/>
    <row r="681" spans="2:28" ht="15" hidden="1" outlineLevel="2" x14ac:dyDescent="0.25">
      <c r="B681" s="63" t="s">
        <v>220</v>
      </c>
      <c r="C681" s="49"/>
      <c r="D681" s="49"/>
      <c r="E681" s="53" t="s">
        <v>19</v>
      </c>
      <c r="J681" s="58">
        <f t="shared" ref="J681:AB681" si="210" xml:space="preserve"> SUM(J682:J686)</f>
        <v>0</v>
      </c>
      <c r="K681" s="58">
        <f t="shared" si="210"/>
        <v>0</v>
      </c>
      <c r="L681" s="58">
        <f t="shared" si="210"/>
        <v>0</v>
      </c>
      <c r="M681" s="58">
        <f t="shared" si="210"/>
        <v>0</v>
      </c>
      <c r="N681" s="58">
        <f t="shared" si="210"/>
        <v>0</v>
      </c>
      <c r="O681" s="58">
        <f t="shared" si="210"/>
        <v>0</v>
      </c>
      <c r="P681" s="58">
        <f t="shared" si="210"/>
        <v>0</v>
      </c>
      <c r="Q681" s="58">
        <f t="shared" si="210"/>
        <v>0</v>
      </c>
      <c r="R681" s="58">
        <f t="shared" si="210"/>
        <v>0</v>
      </c>
      <c r="S681" s="58">
        <f t="shared" si="210"/>
        <v>0</v>
      </c>
      <c r="T681" s="58">
        <f t="shared" si="210"/>
        <v>0</v>
      </c>
      <c r="U681" s="58">
        <f t="shared" si="210"/>
        <v>0</v>
      </c>
      <c r="V681" s="58">
        <f t="shared" si="210"/>
        <v>0</v>
      </c>
      <c r="W681" s="58">
        <f t="shared" si="210"/>
        <v>0</v>
      </c>
      <c r="X681" s="58">
        <f t="shared" si="210"/>
        <v>0</v>
      </c>
      <c r="Y681" s="58">
        <f t="shared" si="210"/>
        <v>0</v>
      </c>
      <c r="Z681" s="58">
        <f t="shared" si="210"/>
        <v>0</v>
      </c>
      <c r="AA681" s="58">
        <f t="shared" si="210"/>
        <v>0</v>
      </c>
      <c r="AB681" s="58">
        <f t="shared" si="210"/>
        <v>0</v>
      </c>
    </row>
    <row r="682" spans="2:28" hidden="1" outlineLevel="2" x14ac:dyDescent="0.2">
      <c r="B682" s="50" t="s">
        <v>62</v>
      </c>
      <c r="E682" s="8" t="s">
        <v>19</v>
      </c>
      <c r="J682" s="54">
        <f t="shared" ref="J682:AB682" si="211" xml:space="preserve">  - J$273</f>
        <v>0</v>
      </c>
      <c r="K682" s="54">
        <f t="shared" si="211"/>
        <v>0</v>
      </c>
      <c r="L682" s="54">
        <f t="shared" si="211"/>
        <v>0</v>
      </c>
      <c r="M682" s="54">
        <f t="shared" si="211"/>
        <v>0</v>
      </c>
      <c r="N682" s="54">
        <f t="shared" si="211"/>
        <v>0</v>
      </c>
      <c r="O682" s="54">
        <f t="shared" si="211"/>
        <v>0</v>
      </c>
      <c r="P682" s="54">
        <f t="shared" si="211"/>
        <v>0</v>
      </c>
      <c r="Q682" s="54">
        <f t="shared" si="211"/>
        <v>0</v>
      </c>
      <c r="R682" s="54">
        <f t="shared" si="211"/>
        <v>0</v>
      </c>
      <c r="S682" s="54">
        <f t="shared" si="211"/>
        <v>0</v>
      </c>
      <c r="T682" s="54">
        <f t="shared" si="211"/>
        <v>0</v>
      </c>
      <c r="U682" s="54">
        <f t="shared" si="211"/>
        <v>0</v>
      </c>
      <c r="V682" s="54">
        <f t="shared" si="211"/>
        <v>0</v>
      </c>
      <c r="W682" s="54">
        <f t="shared" si="211"/>
        <v>0</v>
      </c>
      <c r="X682" s="54">
        <f t="shared" si="211"/>
        <v>0</v>
      </c>
      <c r="Y682" s="54">
        <f t="shared" si="211"/>
        <v>0</v>
      </c>
      <c r="Z682" s="54">
        <f t="shared" si="211"/>
        <v>0</v>
      </c>
      <c r="AA682" s="54">
        <f t="shared" si="211"/>
        <v>0</v>
      </c>
      <c r="AB682" s="54">
        <f t="shared" si="211"/>
        <v>0</v>
      </c>
    </row>
    <row r="683" spans="2:28" hidden="1" outlineLevel="2" x14ac:dyDescent="0.2">
      <c r="B683" s="50" t="s">
        <v>196</v>
      </c>
      <c r="E683" s="8" t="s">
        <v>19</v>
      </c>
      <c r="J683" s="54">
        <f t="shared" ref="J683:AB683" si="212" xml:space="preserve"> - J$269</f>
        <v>0</v>
      </c>
      <c r="K683" s="54">
        <f t="shared" si="212"/>
        <v>0</v>
      </c>
      <c r="L683" s="54">
        <f t="shared" si="212"/>
        <v>0</v>
      </c>
      <c r="M683" s="54">
        <f t="shared" si="212"/>
        <v>0</v>
      </c>
      <c r="N683" s="54">
        <f t="shared" si="212"/>
        <v>0</v>
      </c>
      <c r="O683" s="54">
        <f t="shared" si="212"/>
        <v>0</v>
      </c>
      <c r="P683" s="54">
        <f t="shared" si="212"/>
        <v>0</v>
      </c>
      <c r="Q683" s="54">
        <f t="shared" si="212"/>
        <v>0</v>
      </c>
      <c r="R683" s="54">
        <f t="shared" si="212"/>
        <v>0</v>
      </c>
      <c r="S683" s="54">
        <f t="shared" si="212"/>
        <v>0</v>
      </c>
      <c r="T683" s="54">
        <f t="shared" si="212"/>
        <v>0</v>
      </c>
      <c r="U683" s="54">
        <f t="shared" si="212"/>
        <v>0</v>
      </c>
      <c r="V683" s="54">
        <f t="shared" si="212"/>
        <v>0</v>
      </c>
      <c r="W683" s="54">
        <f t="shared" si="212"/>
        <v>0</v>
      </c>
      <c r="X683" s="54">
        <f t="shared" si="212"/>
        <v>0</v>
      </c>
      <c r="Y683" s="54">
        <f t="shared" si="212"/>
        <v>0</v>
      </c>
      <c r="Z683" s="54">
        <f t="shared" si="212"/>
        <v>0</v>
      </c>
      <c r="AA683" s="54">
        <f t="shared" si="212"/>
        <v>0</v>
      </c>
      <c r="AB683" s="54">
        <f t="shared" si="212"/>
        <v>0</v>
      </c>
    </row>
    <row r="684" spans="2:28" hidden="1" outlineLevel="2" x14ac:dyDescent="0.2">
      <c r="B684" s="50" t="s">
        <v>221</v>
      </c>
      <c r="E684" s="8" t="s">
        <v>19</v>
      </c>
      <c r="J684" s="54">
        <f t="shared" ref="J684:AB684" si="213" xml:space="preserve"> - J$587</f>
        <v>0</v>
      </c>
      <c r="K684" s="54">
        <f t="shared" si="213"/>
        <v>0</v>
      </c>
      <c r="L684" s="54">
        <f t="shared" si="213"/>
        <v>0</v>
      </c>
      <c r="M684" s="54">
        <f t="shared" si="213"/>
        <v>0</v>
      </c>
      <c r="N684" s="54">
        <f t="shared" si="213"/>
        <v>0</v>
      </c>
      <c r="O684" s="54">
        <f t="shared" si="213"/>
        <v>0</v>
      </c>
      <c r="P684" s="54">
        <f t="shared" si="213"/>
        <v>0</v>
      </c>
      <c r="Q684" s="54">
        <f t="shared" si="213"/>
        <v>0</v>
      </c>
      <c r="R684" s="54">
        <f t="shared" si="213"/>
        <v>0</v>
      </c>
      <c r="S684" s="54">
        <f t="shared" si="213"/>
        <v>0</v>
      </c>
      <c r="T684" s="54">
        <f t="shared" si="213"/>
        <v>0</v>
      </c>
      <c r="U684" s="54">
        <f t="shared" si="213"/>
        <v>0</v>
      </c>
      <c r="V684" s="54">
        <f t="shared" si="213"/>
        <v>0</v>
      </c>
      <c r="W684" s="54">
        <f t="shared" si="213"/>
        <v>0</v>
      </c>
      <c r="X684" s="54">
        <f t="shared" si="213"/>
        <v>0</v>
      </c>
      <c r="Y684" s="54">
        <f t="shared" si="213"/>
        <v>0</v>
      </c>
      <c r="Z684" s="54">
        <f t="shared" si="213"/>
        <v>0</v>
      </c>
      <c r="AA684" s="54">
        <f t="shared" si="213"/>
        <v>0</v>
      </c>
      <c r="AB684" s="54">
        <f t="shared" si="213"/>
        <v>0</v>
      </c>
    </row>
    <row r="685" spans="2:28" hidden="1" outlineLevel="2" x14ac:dyDescent="0.2">
      <c r="B685" s="50" t="s">
        <v>71</v>
      </c>
      <c r="E685" s="8" t="s">
        <v>19</v>
      </c>
      <c r="J685" s="54">
        <f t="shared" ref="J685:AB685" si="214" xml:space="preserve"> -J$274</f>
        <v>0</v>
      </c>
      <c r="K685" s="54">
        <f t="shared" si="214"/>
        <v>0</v>
      </c>
      <c r="L685" s="54">
        <f t="shared" si="214"/>
        <v>0</v>
      </c>
      <c r="M685" s="54">
        <f t="shared" si="214"/>
        <v>0</v>
      </c>
      <c r="N685" s="54">
        <f t="shared" si="214"/>
        <v>0</v>
      </c>
      <c r="O685" s="54">
        <f t="shared" si="214"/>
        <v>0</v>
      </c>
      <c r="P685" s="54">
        <f t="shared" si="214"/>
        <v>0</v>
      </c>
      <c r="Q685" s="54">
        <f t="shared" si="214"/>
        <v>0</v>
      </c>
      <c r="R685" s="54">
        <f t="shared" si="214"/>
        <v>0</v>
      </c>
      <c r="S685" s="54">
        <f t="shared" si="214"/>
        <v>0</v>
      </c>
      <c r="T685" s="54">
        <f t="shared" si="214"/>
        <v>0</v>
      </c>
      <c r="U685" s="54">
        <f t="shared" si="214"/>
        <v>0</v>
      </c>
      <c r="V685" s="54">
        <f t="shared" si="214"/>
        <v>0</v>
      </c>
      <c r="W685" s="54">
        <f t="shared" si="214"/>
        <v>0</v>
      </c>
      <c r="X685" s="54">
        <f t="shared" si="214"/>
        <v>0</v>
      </c>
      <c r="Y685" s="54">
        <f t="shared" si="214"/>
        <v>0</v>
      </c>
      <c r="Z685" s="54">
        <f t="shared" si="214"/>
        <v>0</v>
      </c>
      <c r="AA685" s="54">
        <f t="shared" si="214"/>
        <v>0</v>
      </c>
      <c r="AB685" s="54">
        <f t="shared" si="214"/>
        <v>0</v>
      </c>
    </row>
    <row r="686" spans="2:28" hidden="1" outlineLevel="2" x14ac:dyDescent="0.2">
      <c r="B686" s="50" t="s">
        <v>208</v>
      </c>
      <c r="E686" s="8" t="s">
        <v>19</v>
      </c>
      <c r="J686" s="54">
        <f t="shared" ref="J686:AB686" si="215" xml:space="preserve"> - J$295</f>
        <v>0</v>
      </c>
      <c r="K686" s="54">
        <f t="shared" si="215"/>
        <v>0</v>
      </c>
      <c r="L686" s="54">
        <f t="shared" si="215"/>
        <v>0</v>
      </c>
      <c r="M686" s="54">
        <f t="shared" si="215"/>
        <v>0</v>
      </c>
      <c r="N686" s="54">
        <f t="shared" si="215"/>
        <v>0</v>
      </c>
      <c r="O686" s="54">
        <f t="shared" si="215"/>
        <v>0</v>
      </c>
      <c r="P686" s="54">
        <f t="shared" si="215"/>
        <v>0</v>
      </c>
      <c r="Q686" s="54">
        <f t="shared" si="215"/>
        <v>0</v>
      </c>
      <c r="R686" s="54">
        <f t="shared" si="215"/>
        <v>0</v>
      </c>
      <c r="S686" s="54">
        <f t="shared" si="215"/>
        <v>0</v>
      </c>
      <c r="T686" s="54">
        <f t="shared" si="215"/>
        <v>0</v>
      </c>
      <c r="U686" s="54">
        <f t="shared" si="215"/>
        <v>0</v>
      </c>
      <c r="V686" s="54">
        <f t="shared" si="215"/>
        <v>0</v>
      </c>
      <c r="W686" s="54">
        <f t="shared" si="215"/>
        <v>0</v>
      </c>
      <c r="X686" s="54">
        <f t="shared" si="215"/>
        <v>0</v>
      </c>
      <c r="Y686" s="54">
        <f t="shared" si="215"/>
        <v>0</v>
      </c>
      <c r="Z686" s="54">
        <f t="shared" si="215"/>
        <v>0</v>
      </c>
      <c r="AA686" s="54">
        <f t="shared" si="215"/>
        <v>0</v>
      </c>
      <c r="AB686" s="54">
        <f t="shared" si="215"/>
        <v>0</v>
      </c>
    </row>
    <row r="687" spans="2:28" hidden="1" outlineLevel="2" x14ac:dyDescent="0.25"/>
    <row r="688" spans="2:28" s="49" customFormat="1" ht="15" hidden="1" outlineLevel="2" x14ac:dyDescent="0.25">
      <c r="B688" s="49" t="s">
        <v>222</v>
      </c>
      <c r="E688" s="53" t="s">
        <v>19</v>
      </c>
      <c r="F688" s="63"/>
      <c r="G688" s="63"/>
      <c r="H688" s="63"/>
      <c r="J688" s="58">
        <f t="shared" ref="J688:AB688" si="216">SUM(J679, J681)</f>
        <v>0</v>
      </c>
      <c r="K688" s="58">
        <f t="shared" si="216"/>
        <v>0</v>
      </c>
      <c r="L688" s="58">
        <f t="shared" si="216"/>
        <v>0</v>
      </c>
      <c r="M688" s="58">
        <f t="shared" si="216"/>
        <v>0</v>
      </c>
      <c r="N688" s="58">
        <f t="shared" si="216"/>
        <v>0</v>
      </c>
      <c r="O688" s="58">
        <f t="shared" si="216"/>
        <v>0</v>
      </c>
      <c r="P688" s="58">
        <f t="shared" si="216"/>
        <v>0</v>
      </c>
      <c r="Q688" s="58">
        <f t="shared" si="216"/>
        <v>0</v>
      </c>
      <c r="R688" s="58">
        <f t="shared" si="216"/>
        <v>0</v>
      </c>
      <c r="S688" s="58">
        <f t="shared" si="216"/>
        <v>0</v>
      </c>
      <c r="T688" s="58">
        <f t="shared" si="216"/>
        <v>0</v>
      </c>
      <c r="U688" s="58">
        <f t="shared" si="216"/>
        <v>0</v>
      </c>
      <c r="V688" s="58">
        <f t="shared" si="216"/>
        <v>0</v>
      </c>
      <c r="W688" s="58">
        <f t="shared" si="216"/>
        <v>0</v>
      </c>
      <c r="X688" s="58">
        <f t="shared" si="216"/>
        <v>0</v>
      </c>
      <c r="Y688" s="58">
        <f t="shared" si="216"/>
        <v>0</v>
      </c>
      <c r="Z688" s="58">
        <f t="shared" si="216"/>
        <v>0</v>
      </c>
      <c r="AA688" s="58">
        <f t="shared" si="216"/>
        <v>0</v>
      </c>
      <c r="AB688" s="58">
        <f t="shared" si="216"/>
        <v>0</v>
      </c>
    </row>
    <row r="689" spans="2:28" hidden="1" outlineLevel="2" x14ac:dyDescent="0.25"/>
    <row r="690" spans="2:28" hidden="1" outlineLevel="2" x14ac:dyDescent="0.2">
      <c r="B690" s="50" t="s">
        <v>78</v>
      </c>
      <c r="E690" s="8" t="s">
        <v>19</v>
      </c>
      <c r="J690" s="54">
        <f t="shared" ref="J690:AB690" si="217" xml:space="preserve"> - (J$275 + J$270 + J$588)</f>
        <v>0</v>
      </c>
      <c r="K690" s="54">
        <f t="shared" si="217"/>
        <v>0</v>
      </c>
      <c r="L690" s="54">
        <f t="shared" si="217"/>
        <v>0</v>
      </c>
      <c r="M690" s="54">
        <f t="shared" si="217"/>
        <v>0</v>
      </c>
      <c r="N690" s="54">
        <f t="shared" si="217"/>
        <v>0</v>
      </c>
      <c r="O690" s="54">
        <f t="shared" si="217"/>
        <v>0</v>
      </c>
      <c r="P690" s="54">
        <f t="shared" si="217"/>
        <v>0</v>
      </c>
      <c r="Q690" s="54">
        <f t="shared" si="217"/>
        <v>0</v>
      </c>
      <c r="R690" s="54">
        <f t="shared" si="217"/>
        <v>0</v>
      </c>
      <c r="S690" s="54">
        <f t="shared" si="217"/>
        <v>0</v>
      </c>
      <c r="T690" s="54">
        <f t="shared" si="217"/>
        <v>0</v>
      </c>
      <c r="U690" s="54">
        <f t="shared" si="217"/>
        <v>0</v>
      </c>
      <c r="V690" s="54">
        <f t="shared" si="217"/>
        <v>0</v>
      </c>
      <c r="W690" s="54">
        <f t="shared" si="217"/>
        <v>0</v>
      </c>
      <c r="X690" s="54">
        <f t="shared" si="217"/>
        <v>0</v>
      </c>
      <c r="Y690" s="54">
        <f t="shared" si="217"/>
        <v>0</v>
      </c>
      <c r="Z690" s="54">
        <f t="shared" si="217"/>
        <v>0</v>
      </c>
      <c r="AA690" s="54">
        <f t="shared" si="217"/>
        <v>0</v>
      </c>
      <c r="AB690" s="54">
        <f t="shared" si="217"/>
        <v>0</v>
      </c>
    </row>
    <row r="691" spans="2:28" hidden="1" outlineLevel="2" x14ac:dyDescent="0.2">
      <c r="B691" s="50" t="s">
        <v>85</v>
      </c>
      <c r="E691" s="8" t="s">
        <v>19</v>
      </c>
      <c r="J691" s="54">
        <f t="shared" ref="J691:AB691" si="218" xml:space="preserve"> - (J$276 + J$271 + J$589)</f>
        <v>0</v>
      </c>
      <c r="K691" s="54">
        <f t="shared" si="218"/>
        <v>0</v>
      </c>
      <c r="L691" s="54">
        <f t="shared" si="218"/>
        <v>0</v>
      </c>
      <c r="M691" s="54">
        <f t="shared" si="218"/>
        <v>0</v>
      </c>
      <c r="N691" s="54">
        <f t="shared" si="218"/>
        <v>0</v>
      </c>
      <c r="O691" s="54">
        <f t="shared" si="218"/>
        <v>0</v>
      </c>
      <c r="P691" s="54">
        <f t="shared" si="218"/>
        <v>0</v>
      </c>
      <c r="Q691" s="54">
        <f t="shared" si="218"/>
        <v>0</v>
      </c>
      <c r="R691" s="54">
        <f t="shared" si="218"/>
        <v>0</v>
      </c>
      <c r="S691" s="54">
        <f t="shared" si="218"/>
        <v>0</v>
      </c>
      <c r="T691" s="54">
        <f t="shared" si="218"/>
        <v>0</v>
      </c>
      <c r="U691" s="54">
        <f t="shared" si="218"/>
        <v>0</v>
      </c>
      <c r="V691" s="54">
        <f t="shared" si="218"/>
        <v>0</v>
      </c>
      <c r="W691" s="54">
        <f t="shared" si="218"/>
        <v>0</v>
      </c>
      <c r="X691" s="54">
        <f t="shared" si="218"/>
        <v>0</v>
      </c>
      <c r="Y691" s="54">
        <f t="shared" si="218"/>
        <v>0</v>
      </c>
      <c r="Z691" s="54">
        <f t="shared" si="218"/>
        <v>0</v>
      </c>
      <c r="AA691" s="54">
        <f t="shared" si="218"/>
        <v>0</v>
      </c>
      <c r="AB691" s="54">
        <f t="shared" si="218"/>
        <v>0</v>
      </c>
    </row>
    <row r="692" spans="2:28" hidden="1" outlineLevel="2" x14ac:dyDescent="0.25"/>
    <row r="693" spans="2:28" s="49" customFormat="1" ht="15" hidden="1" outlineLevel="2" x14ac:dyDescent="0.25">
      <c r="B693" s="49" t="s">
        <v>223</v>
      </c>
      <c r="E693" s="53" t="s">
        <v>19</v>
      </c>
      <c r="F693" s="63"/>
      <c r="G693" s="63"/>
      <c r="H693" s="63"/>
      <c r="J693" s="58">
        <f t="shared" ref="J693:AB693" si="219" xml:space="preserve"> SUM(J688, J690, J691)</f>
        <v>0</v>
      </c>
      <c r="K693" s="58">
        <f t="shared" si="219"/>
        <v>0</v>
      </c>
      <c r="L693" s="58">
        <f t="shared" si="219"/>
        <v>0</v>
      </c>
      <c r="M693" s="58">
        <f t="shared" si="219"/>
        <v>0</v>
      </c>
      <c r="N693" s="58">
        <f t="shared" si="219"/>
        <v>0</v>
      </c>
      <c r="O693" s="58">
        <f t="shared" si="219"/>
        <v>0</v>
      </c>
      <c r="P693" s="58">
        <f t="shared" si="219"/>
        <v>0</v>
      </c>
      <c r="Q693" s="58">
        <f t="shared" si="219"/>
        <v>0</v>
      </c>
      <c r="R693" s="58">
        <f t="shared" si="219"/>
        <v>0</v>
      </c>
      <c r="S693" s="58">
        <f t="shared" si="219"/>
        <v>0</v>
      </c>
      <c r="T693" s="58">
        <f t="shared" si="219"/>
        <v>0</v>
      </c>
      <c r="U693" s="58">
        <f t="shared" si="219"/>
        <v>0</v>
      </c>
      <c r="V693" s="58">
        <f t="shared" si="219"/>
        <v>0</v>
      </c>
      <c r="W693" s="58">
        <f t="shared" si="219"/>
        <v>0</v>
      </c>
      <c r="X693" s="58">
        <f t="shared" si="219"/>
        <v>0</v>
      </c>
      <c r="Y693" s="58">
        <f t="shared" si="219"/>
        <v>0</v>
      </c>
      <c r="Z693" s="58">
        <f t="shared" si="219"/>
        <v>0</v>
      </c>
      <c r="AA693" s="58">
        <f t="shared" si="219"/>
        <v>0</v>
      </c>
      <c r="AB693" s="58">
        <f t="shared" si="219"/>
        <v>0</v>
      </c>
    </row>
    <row r="694" spans="2:28" hidden="1" outlineLevel="2" x14ac:dyDescent="0.25"/>
    <row r="695" spans="2:28" hidden="1" outlineLevel="2" x14ac:dyDescent="0.2">
      <c r="B695" s="50" t="s">
        <v>224</v>
      </c>
      <c r="E695" s="8" t="s">
        <v>19</v>
      </c>
      <c r="J695" s="54">
        <f t="shared" ref="J695:AB695" si="220" xml:space="preserve"> - CHOOSE($H$18, J$615, IF(J26 = 1, J$615, 0))</f>
        <v>0</v>
      </c>
      <c r="K695" s="54">
        <f t="shared" si="220"/>
        <v>0</v>
      </c>
      <c r="L695" s="54">
        <f t="shared" si="220"/>
        <v>0</v>
      </c>
      <c r="M695" s="54">
        <f t="shared" si="220"/>
        <v>0</v>
      </c>
      <c r="N695" s="54">
        <f t="shared" si="220"/>
        <v>0</v>
      </c>
      <c r="O695" s="54">
        <f t="shared" si="220"/>
        <v>0</v>
      </c>
      <c r="P695" s="54">
        <f t="shared" si="220"/>
        <v>0</v>
      </c>
      <c r="Q695" s="54">
        <f t="shared" si="220"/>
        <v>0</v>
      </c>
      <c r="R695" s="54">
        <f t="shared" si="220"/>
        <v>0</v>
      </c>
      <c r="S695" s="54">
        <f t="shared" si="220"/>
        <v>0</v>
      </c>
      <c r="T695" s="54">
        <f t="shared" si="220"/>
        <v>0</v>
      </c>
      <c r="U695" s="54">
        <f t="shared" si="220"/>
        <v>0</v>
      </c>
      <c r="V695" s="54">
        <f t="shared" si="220"/>
        <v>0</v>
      </c>
      <c r="W695" s="54">
        <f t="shared" si="220"/>
        <v>0</v>
      </c>
      <c r="X695" s="54">
        <f t="shared" si="220"/>
        <v>0</v>
      </c>
      <c r="Y695" s="54">
        <f t="shared" si="220"/>
        <v>0</v>
      </c>
      <c r="Z695" s="54">
        <f t="shared" si="220"/>
        <v>0</v>
      </c>
      <c r="AA695" s="54">
        <f t="shared" si="220"/>
        <v>0</v>
      </c>
      <c r="AB695" s="54">
        <f t="shared" si="220"/>
        <v>0</v>
      </c>
    </row>
    <row r="696" spans="2:28" hidden="1" outlineLevel="2" x14ac:dyDescent="0.2">
      <c r="B696" s="50" t="s">
        <v>171</v>
      </c>
      <c r="E696" s="8" t="s">
        <v>19</v>
      </c>
      <c r="J696" s="54">
        <f t="shared" ref="J696:AB696" si="221" xml:space="preserve"> J$576</f>
        <v>0</v>
      </c>
      <c r="K696" s="54">
        <f t="shared" si="221"/>
        <v>0</v>
      </c>
      <c r="L696" s="54">
        <f t="shared" si="221"/>
        <v>0</v>
      </c>
      <c r="M696" s="54">
        <f t="shared" si="221"/>
        <v>0</v>
      </c>
      <c r="N696" s="54">
        <f t="shared" si="221"/>
        <v>0</v>
      </c>
      <c r="O696" s="54">
        <f t="shared" si="221"/>
        <v>0</v>
      </c>
      <c r="P696" s="54">
        <f t="shared" si="221"/>
        <v>0</v>
      </c>
      <c r="Q696" s="54">
        <f t="shared" si="221"/>
        <v>0</v>
      </c>
      <c r="R696" s="54">
        <f t="shared" si="221"/>
        <v>0</v>
      </c>
      <c r="S696" s="54">
        <f t="shared" si="221"/>
        <v>0</v>
      </c>
      <c r="T696" s="54">
        <f t="shared" si="221"/>
        <v>0</v>
      </c>
      <c r="U696" s="54">
        <f t="shared" si="221"/>
        <v>0</v>
      </c>
      <c r="V696" s="54">
        <f t="shared" si="221"/>
        <v>0</v>
      </c>
      <c r="W696" s="54">
        <f t="shared" si="221"/>
        <v>0</v>
      </c>
      <c r="X696" s="54">
        <f t="shared" si="221"/>
        <v>0</v>
      </c>
      <c r="Y696" s="54">
        <f t="shared" si="221"/>
        <v>0</v>
      </c>
      <c r="Z696" s="54">
        <f t="shared" si="221"/>
        <v>0</v>
      </c>
      <c r="AA696" s="54">
        <f t="shared" si="221"/>
        <v>0</v>
      </c>
      <c r="AB696" s="54">
        <f t="shared" si="221"/>
        <v>0</v>
      </c>
    </row>
    <row r="697" spans="2:28" hidden="1" outlineLevel="2" x14ac:dyDescent="0.2">
      <c r="B697" s="50" t="s">
        <v>225</v>
      </c>
      <c r="E697" s="8" t="s">
        <v>19</v>
      </c>
      <c r="J697" s="54">
        <f t="shared" ref="J697:AB697" si="222" xml:space="preserve"> - J$511</f>
        <v>0</v>
      </c>
      <c r="K697" s="54">
        <f t="shared" si="222"/>
        <v>0</v>
      </c>
      <c r="L697" s="54">
        <f t="shared" si="222"/>
        <v>0</v>
      </c>
      <c r="M697" s="54">
        <f t="shared" si="222"/>
        <v>0</v>
      </c>
      <c r="N697" s="54">
        <f t="shared" si="222"/>
        <v>0</v>
      </c>
      <c r="O697" s="54">
        <f t="shared" si="222"/>
        <v>0</v>
      </c>
      <c r="P697" s="54">
        <f xml:space="preserve"> - P$511</f>
        <v>0</v>
      </c>
      <c r="Q697" s="54">
        <f t="shared" si="222"/>
        <v>0</v>
      </c>
      <c r="R697" s="54">
        <f t="shared" si="222"/>
        <v>0</v>
      </c>
      <c r="S697" s="54">
        <f t="shared" si="222"/>
        <v>0</v>
      </c>
      <c r="T697" s="54">
        <f t="shared" si="222"/>
        <v>0</v>
      </c>
      <c r="U697" s="54">
        <f t="shared" si="222"/>
        <v>0</v>
      </c>
      <c r="V697" s="54">
        <f t="shared" si="222"/>
        <v>0</v>
      </c>
      <c r="W697" s="54">
        <f t="shared" si="222"/>
        <v>0</v>
      </c>
      <c r="X697" s="54">
        <f t="shared" si="222"/>
        <v>0</v>
      </c>
      <c r="Y697" s="54">
        <f t="shared" si="222"/>
        <v>0</v>
      </c>
      <c r="Z697" s="54">
        <f t="shared" si="222"/>
        <v>0</v>
      </c>
      <c r="AA697" s="54">
        <f t="shared" si="222"/>
        <v>0</v>
      </c>
      <c r="AB697" s="54">
        <f t="shared" si="222"/>
        <v>0</v>
      </c>
    </row>
    <row r="698" spans="2:28" hidden="1" outlineLevel="2" x14ac:dyDescent="0.25"/>
    <row r="699" spans="2:28" s="49" customFormat="1" ht="15" hidden="1" outlineLevel="2" x14ac:dyDescent="0.25">
      <c r="B699" s="49" t="s">
        <v>192</v>
      </c>
      <c r="E699" s="53" t="s">
        <v>19</v>
      </c>
      <c r="F699" s="63"/>
      <c r="G699" s="63"/>
      <c r="H699" s="63"/>
      <c r="J699" s="58">
        <f t="shared" ref="J699:AB699" si="223" xml:space="preserve"> SUM(J693, J695, J696, J697)</f>
        <v>0</v>
      </c>
      <c r="K699" s="58">
        <f t="shared" si="223"/>
        <v>0</v>
      </c>
      <c r="L699" s="58">
        <f t="shared" si="223"/>
        <v>0</v>
      </c>
      <c r="M699" s="58">
        <f xml:space="preserve"> SUM(M693, M695, M696, M697)</f>
        <v>0</v>
      </c>
      <c r="N699" s="58">
        <f t="shared" si="223"/>
        <v>0</v>
      </c>
      <c r="O699" s="58">
        <f t="shared" si="223"/>
        <v>0</v>
      </c>
      <c r="P699" s="58">
        <f t="shared" si="223"/>
        <v>0</v>
      </c>
      <c r="Q699" s="58">
        <f t="shared" si="223"/>
        <v>0</v>
      </c>
      <c r="R699" s="58">
        <f t="shared" si="223"/>
        <v>0</v>
      </c>
      <c r="S699" s="58">
        <f t="shared" si="223"/>
        <v>0</v>
      </c>
      <c r="T699" s="58">
        <f t="shared" si="223"/>
        <v>0</v>
      </c>
      <c r="U699" s="58">
        <f t="shared" si="223"/>
        <v>0</v>
      </c>
      <c r="V699" s="58">
        <f t="shared" si="223"/>
        <v>0</v>
      </c>
      <c r="W699" s="58">
        <f t="shared" si="223"/>
        <v>0</v>
      </c>
      <c r="X699" s="58">
        <f t="shared" si="223"/>
        <v>0</v>
      </c>
      <c r="Y699" s="58">
        <f t="shared" si="223"/>
        <v>0</v>
      </c>
      <c r="Z699" s="58">
        <f t="shared" si="223"/>
        <v>0</v>
      </c>
      <c r="AA699" s="58">
        <f t="shared" si="223"/>
        <v>0</v>
      </c>
      <c r="AB699" s="58">
        <f t="shared" si="223"/>
        <v>0</v>
      </c>
    </row>
    <row r="700" spans="2:28" hidden="1" outlineLevel="2" x14ac:dyDescent="0.25"/>
    <row r="701" spans="2:28" hidden="1" outlineLevel="2" x14ac:dyDescent="0.2">
      <c r="B701" s="50" t="s">
        <v>191</v>
      </c>
      <c r="E701" s="8" t="s">
        <v>19</v>
      </c>
      <c r="J701" s="54">
        <f t="shared" ref="J701:AB701" si="224" xml:space="preserve"> - CHOOSE($H$18, J$622, IF(J$26=1, J$622, CHOOSE($H$41, J$649, J$672)))</f>
        <v>0</v>
      </c>
      <c r="K701" s="54">
        <f t="shared" si="224"/>
        <v>0</v>
      </c>
      <c r="L701" s="54">
        <f t="shared" si="224"/>
        <v>0</v>
      </c>
      <c r="M701" s="54">
        <f t="shared" si="224"/>
        <v>0</v>
      </c>
      <c r="N701" s="54">
        <f t="shared" si="224"/>
        <v>0</v>
      </c>
      <c r="O701" s="54">
        <f t="shared" si="224"/>
        <v>0</v>
      </c>
      <c r="P701" s="54">
        <f t="shared" si="224"/>
        <v>0</v>
      </c>
      <c r="Q701" s="54">
        <f t="shared" si="224"/>
        <v>0</v>
      </c>
      <c r="R701" s="54">
        <f t="shared" si="224"/>
        <v>0</v>
      </c>
      <c r="S701" s="54">
        <f t="shared" si="224"/>
        <v>0</v>
      </c>
      <c r="T701" s="54">
        <f t="shared" si="224"/>
        <v>0</v>
      </c>
      <c r="U701" s="54">
        <f t="shared" si="224"/>
        <v>0</v>
      </c>
      <c r="V701" s="54">
        <f t="shared" si="224"/>
        <v>0</v>
      </c>
      <c r="W701" s="54">
        <f t="shared" si="224"/>
        <v>0</v>
      </c>
      <c r="X701" s="54">
        <f t="shared" si="224"/>
        <v>0</v>
      </c>
      <c r="Y701" s="54">
        <f t="shared" si="224"/>
        <v>0</v>
      </c>
      <c r="Z701" s="54">
        <f t="shared" si="224"/>
        <v>0</v>
      </c>
      <c r="AA701" s="54">
        <f t="shared" si="224"/>
        <v>0</v>
      </c>
      <c r="AB701" s="54">
        <f t="shared" si="224"/>
        <v>0</v>
      </c>
    </row>
    <row r="702" spans="2:28" hidden="1" outlineLevel="2" x14ac:dyDescent="0.25"/>
    <row r="703" spans="2:28" s="49" customFormat="1" ht="15" hidden="1" outlineLevel="2" x14ac:dyDescent="0.25">
      <c r="B703" s="49" t="s">
        <v>226</v>
      </c>
      <c r="E703" s="53" t="s">
        <v>19</v>
      </c>
      <c r="F703" s="63"/>
      <c r="G703" s="63"/>
      <c r="H703" s="63"/>
      <c r="J703" s="58">
        <f t="shared" ref="J703:AB703" si="225" xml:space="preserve"> SUM(J699, J701)</f>
        <v>0</v>
      </c>
      <c r="K703" s="58">
        <f t="shared" si="225"/>
        <v>0</v>
      </c>
      <c r="L703" s="58">
        <f t="shared" si="225"/>
        <v>0</v>
      </c>
      <c r="M703" s="58">
        <f t="shared" si="225"/>
        <v>0</v>
      </c>
      <c r="N703" s="58">
        <f t="shared" si="225"/>
        <v>0</v>
      </c>
      <c r="O703" s="58">
        <f t="shared" si="225"/>
        <v>0</v>
      </c>
      <c r="P703" s="58">
        <f t="shared" si="225"/>
        <v>0</v>
      </c>
      <c r="Q703" s="58">
        <f t="shared" si="225"/>
        <v>0</v>
      </c>
      <c r="R703" s="58">
        <f t="shared" si="225"/>
        <v>0</v>
      </c>
      <c r="S703" s="58">
        <f t="shared" si="225"/>
        <v>0</v>
      </c>
      <c r="T703" s="58">
        <f t="shared" si="225"/>
        <v>0</v>
      </c>
      <c r="U703" s="58">
        <f t="shared" si="225"/>
        <v>0</v>
      </c>
      <c r="V703" s="58">
        <f t="shared" si="225"/>
        <v>0</v>
      </c>
      <c r="W703" s="58">
        <f t="shared" si="225"/>
        <v>0</v>
      </c>
      <c r="X703" s="58">
        <f t="shared" si="225"/>
        <v>0</v>
      </c>
      <c r="Y703" s="58">
        <f t="shared" si="225"/>
        <v>0</v>
      </c>
      <c r="Z703" s="58">
        <f t="shared" si="225"/>
        <v>0</v>
      </c>
      <c r="AA703" s="58">
        <f t="shared" si="225"/>
        <v>0</v>
      </c>
      <c r="AB703" s="58">
        <f t="shared" si="225"/>
        <v>0</v>
      </c>
    </row>
    <row r="704" spans="2:28" hidden="1" outlineLevel="2" x14ac:dyDescent="0.25"/>
    <row r="705" spans="2:30" hidden="1" outlineLevel="2" x14ac:dyDescent="0.2">
      <c r="B705" s="50" t="s">
        <v>227</v>
      </c>
      <c r="E705" s="8" t="s">
        <v>19</v>
      </c>
      <c r="J705" s="54">
        <f xml:space="preserve"> - J$230</f>
        <v>0</v>
      </c>
      <c r="K705" s="54">
        <f t="shared" ref="K705:AB705" si="226" xml:space="preserve"> - K$230</f>
        <v>0</v>
      </c>
      <c r="L705" s="54">
        <f t="shared" si="226"/>
        <v>0</v>
      </c>
      <c r="M705" s="54">
        <f t="shared" si="226"/>
        <v>0</v>
      </c>
      <c r="N705" s="54">
        <f t="shared" si="226"/>
        <v>0</v>
      </c>
      <c r="O705" s="54">
        <f t="shared" si="226"/>
        <v>0</v>
      </c>
      <c r="P705" s="54">
        <f t="shared" si="226"/>
        <v>0</v>
      </c>
      <c r="Q705" s="54">
        <f t="shared" si="226"/>
        <v>0</v>
      </c>
      <c r="R705" s="54">
        <f t="shared" si="226"/>
        <v>0</v>
      </c>
      <c r="S705" s="54">
        <f t="shared" si="226"/>
        <v>0</v>
      </c>
      <c r="T705" s="54">
        <f t="shared" si="226"/>
        <v>0</v>
      </c>
      <c r="U705" s="54">
        <f t="shared" si="226"/>
        <v>0</v>
      </c>
      <c r="V705" s="54">
        <f t="shared" si="226"/>
        <v>0</v>
      </c>
      <c r="W705" s="54">
        <f t="shared" si="226"/>
        <v>0</v>
      </c>
      <c r="X705" s="54">
        <f t="shared" si="226"/>
        <v>0</v>
      </c>
      <c r="Y705" s="54">
        <f t="shared" si="226"/>
        <v>0</v>
      </c>
      <c r="Z705" s="54">
        <f t="shared" si="226"/>
        <v>0</v>
      </c>
      <c r="AA705" s="54">
        <f t="shared" si="226"/>
        <v>0</v>
      </c>
      <c r="AB705" s="54">
        <f t="shared" si="226"/>
        <v>0</v>
      </c>
    </row>
    <row r="706" spans="2:30" hidden="1" outlineLevel="2" x14ac:dyDescent="0.25">
      <c r="B706" s="50"/>
    </row>
    <row r="707" spans="2:30" hidden="1" outlineLevel="2" x14ac:dyDescent="0.2">
      <c r="B707" s="50" t="s">
        <v>228</v>
      </c>
      <c r="E707" s="8" t="s">
        <v>19</v>
      </c>
      <c r="J707" s="54">
        <f t="shared" ref="J707:AB707" si="227" xml:space="preserve"> SUM(J703, J705)</f>
        <v>0</v>
      </c>
      <c r="K707" s="54">
        <f t="shared" si="227"/>
        <v>0</v>
      </c>
      <c r="L707" s="54">
        <f t="shared" si="227"/>
        <v>0</v>
      </c>
      <c r="M707" s="54">
        <f t="shared" si="227"/>
        <v>0</v>
      </c>
      <c r="N707" s="54">
        <f t="shared" si="227"/>
        <v>0</v>
      </c>
      <c r="O707" s="54">
        <f t="shared" si="227"/>
        <v>0</v>
      </c>
      <c r="P707" s="54">
        <f t="shared" si="227"/>
        <v>0</v>
      </c>
      <c r="Q707" s="54">
        <f t="shared" si="227"/>
        <v>0</v>
      </c>
      <c r="R707" s="54">
        <f t="shared" si="227"/>
        <v>0</v>
      </c>
      <c r="S707" s="54">
        <f t="shared" si="227"/>
        <v>0</v>
      </c>
      <c r="T707" s="54">
        <f t="shared" si="227"/>
        <v>0</v>
      </c>
      <c r="U707" s="54">
        <f t="shared" si="227"/>
        <v>0</v>
      </c>
      <c r="V707" s="54">
        <f t="shared" si="227"/>
        <v>0</v>
      </c>
      <c r="W707" s="54">
        <f t="shared" si="227"/>
        <v>0</v>
      </c>
      <c r="X707" s="54">
        <f t="shared" si="227"/>
        <v>0</v>
      </c>
      <c r="Y707" s="54">
        <f t="shared" si="227"/>
        <v>0</v>
      </c>
      <c r="Z707" s="54">
        <f t="shared" si="227"/>
        <v>0</v>
      </c>
      <c r="AA707" s="54">
        <f t="shared" si="227"/>
        <v>0</v>
      </c>
      <c r="AB707" s="54">
        <f t="shared" si="227"/>
        <v>0</v>
      </c>
    </row>
    <row r="708" spans="2:30" hidden="1" outlineLevel="2" x14ac:dyDescent="0.2">
      <c r="B708" s="50" t="s">
        <v>229</v>
      </c>
      <c r="E708" s="8" t="s">
        <v>19</v>
      </c>
      <c r="J708" s="54">
        <f t="shared" ref="J708:AB708" si="228" xml:space="preserve">  SUM(I708, J707)</f>
        <v>0</v>
      </c>
      <c r="K708" s="54">
        <f t="shared" si="228"/>
        <v>0</v>
      </c>
      <c r="L708" s="54">
        <f t="shared" si="228"/>
        <v>0</v>
      </c>
      <c r="M708" s="54">
        <f t="shared" si="228"/>
        <v>0</v>
      </c>
      <c r="N708" s="54">
        <f t="shared" si="228"/>
        <v>0</v>
      </c>
      <c r="O708" s="54">
        <f t="shared" si="228"/>
        <v>0</v>
      </c>
      <c r="P708" s="54">
        <f xml:space="preserve">  SUM(O708, P707)</f>
        <v>0</v>
      </c>
      <c r="Q708" s="54">
        <f t="shared" si="228"/>
        <v>0</v>
      </c>
      <c r="R708" s="54">
        <f t="shared" si="228"/>
        <v>0</v>
      </c>
      <c r="S708" s="54">
        <f t="shared" si="228"/>
        <v>0</v>
      </c>
      <c r="T708" s="54">
        <f t="shared" si="228"/>
        <v>0</v>
      </c>
      <c r="U708" s="54">
        <f t="shared" si="228"/>
        <v>0</v>
      </c>
      <c r="V708" s="54">
        <f t="shared" si="228"/>
        <v>0</v>
      </c>
      <c r="W708" s="54">
        <f t="shared" si="228"/>
        <v>0</v>
      </c>
      <c r="X708" s="54">
        <f t="shared" si="228"/>
        <v>0</v>
      </c>
      <c r="Y708" s="54">
        <f t="shared" si="228"/>
        <v>0</v>
      </c>
      <c r="Z708" s="54">
        <f t="shared" si="228"/>
        <v>0</v>
      </c>
      <c r="AA708" s="54">
        <f t="shared" si="228"/>
        <v>0</v>
      </c>
      <c r="AB708" s="54">
        <f t="shared" si="228"/>
        <v>0</v>
      </c>
    </row>
    <row r="709" spans="2:30" hidden="1" outlineLevel="1" x14ac:dyDescent="0.25"/>
    <row r="710" spans="2:30" ht="15" hidden="1" outlineLevel="1" collapsed="1" x14ac:dyDescent="0.25">
      <c r="B710" s="80" t="s">
        <v>245</v>
      </c>
      <c r="C710" s="81"/>
      <c r="D710" s="81"/>
      <c r="E710" s="82"/>
      <c r="F710" s="83"/>
      <c r="G710" s="83"/>
      <c r="H710" s="83"/>
      <c r="I710" s="81"/>
      <c r="J710" s="82"/>
      <c r="K710" s="82"/>
      <c r="L710" s="82"/>
      <c r="M710" s="82"/>
      <c r="N710" s="82"/>
      <c r="O710" s="81"/>
      <c r="P710" s="81"/>
      <c r="Q710" s="81"/>
      <c r="R710" s="81"/>
      <c r="S710" s="81"/>
      <c r="T710" s="81"/>
      <c r="U710" s="81"/>
      <c r="V710" s="81"/>
      <c r="W710" s="81"/>
      <c r="X710" s="81"/>
      <c r="Y710" s="81"/>
      <c r="Z710" s="81"/>
      <c r="AA710" s="81"/>
      <c r="AB710" s="81"/>
    </row>
    <row r="711" spans="2:30" hidden="1" outlineLevel="2" x14ac:dyDescent="0.25"/>
    <row r="712" spans="2:30" ht="15" hidden="1" outlineLevel="2" x14ac:dyDescent="0.25">
      <c r="B712" s="37" t="s">
        <v>233</v>
      </c>
      <c r="E712" s="53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</row>
    <row r="713" spans="2:30" hidden="1" outlineLevel="2" x14ac:dyDescent="0.2">
      <c r="B713" s="41" t="s">
        <v>133</v>
      </c>
      <c r="E713" s="8" t="s">
        <v>19</v>
      </c>
      <c r="J713" s="54">
        <f t="shared" ref="J713:AB713" si="229" xml:space="preserve"> J$262</f>
        <v>0</v>
      </c>
      <c r="K713" s="54">
        <f t="shared" si="229"/>
        <v>0</v>
      </c>
      <c r="L713" s="54">
        <f t="shared" si="229"/>
        <v>0</v>
      </c>
      <c r="M713" s="54">
        <f t="shared" si="229"/>
        <v>0</v>
      </c>
      <c r="N713" s="54">
        <f t="shared" si="229"/>
        <v>0</v>
      </c>
      <c r="O713" s="54">
        <f t="shared" si="229"/>
        <v>0</v>
      </c>
      <c r="P713" s="54">
        <f t="shared" si="229"/>
        <v>0</v>
      </c>
      <c r="Q713" s="54">
        <f t="shared" si="229"/>
        <v>0</v>
      </c>
      <c r="R713" s="54">
        <f t="shared" si="229"/>
        <v>0</v>
      </c>
      <c r="S713" s="54">
        <f t="shared" si="229"/>
        <v>0</v>
      </c>
      <c r="T713" s="54">
        <f t="shared" si="229"/>
        <v>0</v>
      </c>
      <c r="U713" s="54">
        <f t="shared" si="229"/>
        <v>0</v>
      </c>
      <c r="V713" s="54">
        <f t="shared" si="229"/>
        <v>0</v>
      </c>
      <c r="W713" s="54">
        <f t="shared" si="229"/>
        <v>0</v>
      </c>
      <c r="X713" s="54">
        <f t="shared" si="229"/>
        <v>0</v>
      </c>
      <c r="Y713" s="54">
        <f t="shared" si="229"/>
        <v>0</v>
      </c>
      <c r="Z713" s="54">
        <f t="shared" si="229"/>
        <v>0</v>
      </c>
      <c r="AA713" s="54">
        <f t="shared" si="229"/>
        <v>0</v>
      </c>
      <c r="AB713" s="54">
        <f t="shared" si="229"/>
        <v>0</v>
      </c>
    </row>
    <row r="714" spans="2:30" hidden="1" outlineLevel="2" x14ac:dyDescent="0.2">
      <c r="B714" s="41" t="s">
        <v>234</v>
      </c>
      <c r="E714" s="8" t="s">
        <v>19</v>
      </c>
      <c r="J714" s="54">
        <f t="shared" ref="J714:AB714" si="230" xml:space="preserve"> - SUM(J$273, J$274, J$269, J$587, CHOOSE($H$18, J$615, IF(J$26= 1, J$615, 0)))</f>
        <v>0</v>
      </c>
      <c r="K714" s="54">
        <f t="shared" si="230"/>
        <v>0</v>
      </c>
      <c r="L714" s="54">
        <f t="shared" si="230"/>
        <v>0</v>
      </c>
      <c r="M714" s="54">
        <f t="shared" si="230"/>
        <v>0</v>
      </c>
      <c r="N714" s="54">
        <f t="shared" si="230"/>
        <v>0</v>
      </c>
      <c r="O714" s="54">
        <f t="shared" si="230"/>
        <v>0</v>
      </c>
      <c r="P714" s="54">
        <f t="shared" si="230"/>
        <v>0</v>
      </c>
      <c r="Q714" s="54">
        <f t="shared" si="230"/>
        <v>0</v>
      </c>
      <c r="R714" s="54">
        <f t="shared" si="230"/>
        <v>0</v>
      </c>
      <c r="S714" s="54">
        <f t="shared" si="230"/>
        <v>0</v>
      </c>
      <c r="T714" s="54">
        <f t="shared" si="230"/>
        <v>0</v>
      </c>
      <c r="U714" s="54">
        <f t="shared" si="230"/>
        <v>0</v>
      </c>
      <c r="V714" s="54">
        <f t="shared" si="230"/>
        <v>0</v>
      </c>
      <c r="W714" s="54">
        <f t="shared" si="230"/>
        <v>0</v>
      </c>
      <c r="X714" s="54">
        <f t="shared" si="230"/>
        <v>0</v>
      </c>
      <c r="Y714" s="54">
        <f t="shared" si="230"/>
        <v>0</v>
      </c>
      <c r="Z714" s="54">
        <f t="shared" si="230"/>
        <v>0</v>
      </c>
      <c r="AA714" s="54">
        <f t="shared" si="230"/>
        <v>0</v>
      </c>
      <c r="AB714" s="54">
        <f t="shared" si="230"/>
        <v>0</v>
      </c>
    </row>
    <row r="715" spans="2:30" hidden="1" outlineLevel="2" x14ac:dyDescent="0.2">
      <c r="B715" s="41" t="s">
        <v>78</v>
      </c>
      <c r="E715" s="8" t="s">
        <v>19</v>
      </c>
      <c r="J715" s="54">
        <f t="shared" ref="J715:AB715" si="231" xml:space="preserve"> - SUM(J$275, J$270, J$588)</f>
        <v>0</v>
      </c>
      <c r="K715" s="54">
        <f t="shared" si="231"/>
        <v>0</v>
      </c>
      <c r="L715" s="54">
        <f t="shared" si="231"/>
        <v>0</v>
      </c>
      <c r="M715" s="54">
        <f t="shared" si="231"/>
        <v>0</v>
      </c>
      <c r="N715" s="54">
        <f t="shared" si="231"/>
        <v>0</v>
      </c>
      <c r="O715" s="54">
        <f t="shared" si="231"/>
        <v>0</v>
      </c>
      <c r="P715" s="54">
        <f t="shared" si="231"/>
        <v>0</v>
      </c>
      <c r="Q715" s="54">
        <f t="shared" si="231"/>
        <v>0</v>
      </c>
      <c r="R715" s="54">
        <f t="shared" si="231"/>
        <v>0</v>
      </c>
      <c r="S715" s="54">
        <f t="shared" si="231"/>
        <v>0</v>
      </c>
      <c r="T715" s="54">
        <f t="shared" si="231"/>
        <v>0</v>
      </c>
      <c r="U715" s="54">
        <f t="shared" si="231"/>
        <v>0</v>
      </c>
      <c r="V715" s="54">
        <f t="shared" si="231"/>
        <v>0</v>
      </c>
      <c r="W715" s="54">
        <f t="shared" si="231"/>
        <v>0</v>
      </c>
      <c r="X715" s="54">
        <f t="shared" si="231"/>
        <v>0</v>
      </c>
      <c r="Y715" s="54">
        <f t="shared" si="231"/>
        <v>0</v>
      </c>
      <c r="Z715" s="54">
        <f t="shared" si="231"/>
        <v>0</v>
      </c>
      <c r="AA715" s="54">
        <f t="shared" si="231"/>
        <v>0</v>
      </c>
      <c r="AB715" s="54">
        <f t="shared" si="231"/>
        <v>0</v>
      </c>
    </row>
    <row r="716" spans="2:30" hidden="1" outlineLevel="2" x14ac:dyDescent="0.2">
      <c r="B716" s="41" t="s">
        <v>85</v>
      </c>
      <c r="E716" s="8" t="s">
        <v>19</v>
      </c>
      <c r="J716" s="54">
        <f t="shared" ref="J716:AB716" si="232" xml:space="preserve"> - SUM(J$276, J$271, J$589)</f>
        <v>0</v>
      </c>
      <c r="K716" s="54">
        <f t="shared" si="232"/>
        <v>0</v>
      </c>
      <c r="L716" s="54">
        <f t="shared" si="232"/>
        <v>0</v>
      </c>
      <c r="M716" s="54">
        <f t="shared" si="232"/>
        <v>0</v>
      </c>
      <c r="N716" s="54">
        <f t="shared" si="232"/>
        <v>0</v>
      </c>
      <c r="O716" s="54">
        <f t="shared" si="232"/>
        <v>0</v>
      </c>
      <c r="P716" s="54">
        <f t="shared" si="232"/>
        <v>0</v>
      </c>
      <c r="Q716" s="54">
        <f t="shared" si="232"/>
        <v>0</v>
      </c>
      <c r="R716" s="54">
        <f t="shared" si="232"/>
        <v>0</v>
      </c>
      <c r="S716" s="54">
        <f t="shared" si="232"/>
        <v>0</v>
      </c>
      <c r="T716" s="54">
        <f t="shared" si="232"/>
        <v>0</v>
      </c>
      <c r="U716" s="54">
        <f t="shared" si="232"/>
        <v>0</v>
      </c>
      <c r="V716" s="54">
        <f t="shared" si="232"/>
        <v>0</v>
      </c>
      <c r="W716" s="54">
        <f t="shared" si="232"/>
        <v>0</v>
      </c>
      <c r="X716" s="54">
        <f t="shared" si="232"/>
        <v>0</v>
      </c>
      <c r="Y716" s="54">
        <f t="shared" si="232"/>
        <v>0</v>
      </c>
      <c r="Z716" s="54">
        <f t="shared" si="232"/>
        <v>0</v>
      </c>
      <c r="AA716" s="54">
        <f t="shared" si="232"/>
        <v>0</v>
      </c>
      <c r="AB716" s="54">
        <f t="shared" si="232"/>
        <v>0</v>
      </c>
    </row>
    <row r="717" spans="2:30" hidden="1" outlineLevel="2" x14ac:dyDescent="0.2">
      <c r="B717" s="41" t="s">
        <v>171</v>
      </c>
      <c r="E717" s="8" t="s">
        <v>19</v>
      </c>
      <c r="J717" s="54">
        <f t="shared" ref="J717:AB717" si="233" xml:space="preserve"> J$576</f>
        <v>0</v>
      </c>
      <c r="K717" s="54">
        <f t="shared" si="233"/>
        <v>0</v>
      </c>
      <c r="L717" s="54">
        <f t="shared" si="233"/>
        <v>0</v>
      </c>
      <c r="M717" s="54">
        <f t="shared" si="233"/>
        <v>0</v>
      </c>
      <c r="N717" s="54">
        <f t="shared" si="233"/>
        <v>0</v>
      </c>
      <c r="O717" s="54">
        <f xml:space="preserve"> O$576</f>
        <v>0</v>
      </c>
      <c r="P717" s="54">
        <f t="shared" si="233"/>
        <v>0</v>
      </c>
      <c r="Q717" s="54">
        <f t="shared" si="233"/>
        <v>0</v>
      </c>
      <c r="R717" s="54">
        <f t="shared" si="233"/>
        <v>0</v>
      </c>
      <c r="S717" s="54">
        <f t="shared" si="233"/>
        <v>0</v>
      </c>
      <c r="T717" s="54">
        <f t="shared" si="233"/>
        <v>0</v>
      </c>
      <c r="U717" s="54">
        <f t="shared" si="233"/>
        <v>0</v>
      </c>
      <c r="V717" s="54">
        <f t="shared" si="233"/>
        <v>0</v>
      </c>
      <c r="W717" s="54">
        <f t="shared" si="233"/>
        <v>0</v>
      </c>
      <c r="X717" s="54">
        <f t="shared" si="233"/>
        <v>0</v>
      </c>
      <c r="Y717" s="54">
        <f t="shared" si="233"/>
        <v>0</v>
      </c>
      <c r="Z717" s="54">
        <f t="shared" si="233"/>
        <v>0</v>
      </c>
      <c r="AA717" s="54">
        <f t="shared" si="233"/>
        <v>0</v>
      </c>
      <c r="AB717" s="54">
        <f t="shared" si="233"/>
        <v>0</v>
      </c>
    </row>
    <row r="718" spans="2:30" hidden="1" outlineLevel="2" x14ac:dyDescent="0.2">
      <c r="B718" s="41" t="s">
        <v>235</v>
      </c>
      <c r="E718" s="8" t="s">
        <v>19</v>
      </c>
      <c r="J718" s="54">
        <f t="shared" ref="J718:AB718" si="234" xml:space="preserve"> - J$512</f>
        <v>0</v>
      </c>
      <c r="K718" s="54">
        <f t="shared" si="234"/>
        <v>0</v>
      </c>
      <c r="L718" s="54">
        <f t="shared" si="234"/>
        <v>0</v>
      </c>
      <c r="M718" s="54">
        <f t="shared" si="234"/>
        <v>0</v>
      </c>
      <c r="N718" s="54">
        <f t="shared" si="234"/>
        <v>0</v>
      </c>
      <c r="O718" s="54">
        <f t="shared" si="234"/>
        <v>0</v>
      </c>
      <c r="P718" s="54">
        <f t="shared" si="234"/>
        <v>0</v>
      </c>
      <c r="Q718" s="54">
        <f t="shared" si="234"/>
        <v>0</v>
      </c>
      <c r="R718" s="54">
        <f t="shared" si="234"/>
        <v>0</v>
      </c>
      <c r="S718" s="54">
        <f t="shared" si="234"/>
        <v>0</v>
      </c>
      <c r="T718" s="54">
        <f t="shared" si="234"/>
        <v>0</v>
      </c>
      <c r="U718" s="54">
        <f t="shared" si="234"/>
        <v>0</v>
      </c>
      <c r="V718" s="54">
        <f t="shared" si="234"/>
        <v>0</v>
      </c>
      <c r="W718" s="54">
        <f t="shared" si="234"/>
        <v>0</v>
      </c>
      <c r="X718" s="54">
        <f t="shared" si="234"/>
        <v>0</v>
      </c>
      <c r="Y718" s="54">
        <f t="shared" si="234"/>
        <v>0</v>
      </c>
      <c r="Z718" s="54">
        <f t="shared" si="234"/>
        <v>0</v>
      </c>
      <c r="AA718" s="54">
        <f t="shared" si="234"/>
        <v>0</v>
      </c>
      <c r="AB718" s="54">
        <f t="shared" si="234"/>
        <v>0</v>
      </c>
    </row>
    <row r="719" spans="2:30" hidden="1" outlineLevel="2" x14ac:dyDescent="0.2">
      <c r="B719" s="41" t="s">
        <v>191</v>
      </c>
      <c r="E719" s="8" t="s">
        <v>19</v>
      </c>
      <c r="J719" s="54">
        <f t="shared" ref="J719:AB719" si="235" xml:space="preserve"> J$701</f>
        <v>0</v>
      </c>
      <c r="K719" s="54">
        <f t="shared" si="235"/>
        <v>0</v>
      </c>
      <c r="L719" s="54">
        <f t="shared" si="235"/>
        <v>0</v>
      </c>
      <c r="M719" s="54">
        <f t="shared" si="235"/>
        <v>0</v>
      </c>
      <c r="N719" s="54">
        <f t="shared" si="235"/>
        <v>0</v>
      </c>
      <c r="O719" s="54">
        <f t="shared" si="235"/>
        <v>0</v>
      </c>
      <c r="P719" s="54">
        <f t="shared" si="235"/>
        <v>0</v>
      </c>
      <c r="Q719" s="54">
        <f t="shared" si="235"/>
        <v>0</v>
      </c>
      <c r="R719" s="54">
        <f t="shared" si="235"/>
        <v>0</v>
      </c>
      <c r="S719" s="54">
        <f t="shared" si="235"/>
        <v>0</v>
      </c>
      <c r="T719" s="54">
        <f t="shared" si="235"/>
        <v>0</v>
      </c>
      <c r="U719" s="54">
        <f t="shared" si="235"/>
        <v>0</v>
      </c>
      <c r="V719" s="54">
        <f t="shared" si="235"/>
        <v>0</v>
      </c>
      <c r="W719" s="54">
        <f t="shared" si="235"/>
        <v>0</v>
      </c>
      <c r="X719" s="54">
        <f t="shared" si="235"/>
        <v>0</v>
      </c>
      <c r="Y719" s="54">
        <f t="shared" si="235"/>
        <v>0</v>
      </c>
      <c r="Z719" s="54">
        <f t="shared" si="235"/>
        <v>0</v>
      </c>
      <c r="AA719" s="54">
        <f t="shared" si="235"/>
        <v>0</v>
      </c>
      <c r="AB719" s="54">
        <f t="shared" si="235"/>
        <v>0</v>
      </c>
    </row>
    <row r="720" spans="2:30" ht="15" hidden="1" outlineLevel="2" x14ac:dyDescent="0.25">
      <c r="B720" s="37" t="s">
        <v>233</v>
      </c>
      <c r="E720" s="53" t="s">
        <v>19</v>
      </c>
      <c r="J720" s="58">
        <f t="shared" ref="J720:AB720" si="236" xml:space="preserve">  SUM(J713:J719)</f>
        <v>0</v>
      </c>
      <c r="K720" s="58">
        <f t="shared" si="236"/>
        <v>0</v>
      </c>
      <c r="L720" s="58">
        <f t="shared" si="236"/>
        <v>0</v>
      </c>
      <c r="M720" s="58">
        <f t="shared" si="236"/>
        <v>0</v>
      </c>
      <c r="N720" s="58">
        <f t="shared" si="236"/>
        <v>0</v>
      </c>
      <c r="O720" s="58">
        <f t="shared" si="236"/>
        <v>0</v>
      </c>
      <c r="P720" s="58">
        <f t="shared" si="236"/>
        <v>0</v>
      </c>
      <c r="Q720" s="58">
        <f t="shared" si="236"/>
        <v>0</v>
      </c>
      <c r="R720" s="58">
        <f t="shared" si="236"/>
        <v>0</v>
      </c>
      <c r="S720" s="58">
        <f t="shared" si="236"/>
        <v>0</v>
      </c>
      <c r="T720" s="58">
        <f t="shared" si="236"/>
        <v>0</v>
      </c>
      <c r="U720" s="58">
        <f t="shared" si="236"/>
        <v>0</v>
      </c>
      <c r="V720" s="58">
        <f t="shared" si="236"/>
        <v>0</v>
      </c>
      <c r="W720" s="58">
        <f t="shared" si="236"/>
        <v>0</v>
      </c>
      <c r="X720" s="58">
        <f t="shared" si="236"/>
        <v>0</v>
      </c>
      <c r="Y720" s="58">
        <f t="shared" si="236"/>
        <v>0</v>
      </c>
      <c r="Z720" s="58">
        <f t="shared" si="236"/>
        <v>0</v>
      </c>
      <c r="AA720" s="58">
        <f t="shared" si="236"/>
        <v>0</v>
      </c>
      <c r="AB720" s="58">
        <f t="shared" si="236"/>
        <v>0</v>
      </c>
    </row>
    <row r="721" spans="2:30" hidden="1" outlineLevel="2" x14ac:dyDescent="0.2">
      <c r="B721" s="1"/>
    </row>
    <row r="722" spans="2:30" ht="15" hidden="1" outlineLevel="2" x14ac:dyDescent="0.25">
      <c r="B722" s="37" t="s">
        <v>236</v>
      </c>
      <c r="E722" s="53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</row>
    <row r="723" spans="2:30" hidden="1" outlineLevel="2" x14ac:dyDescent="0.2">
      <c r="B723" s="41" t="s">
        <v>237</v>
      </c>
      <c r="E723" s="8" t="s">
        <v>19</v>
      </c>
      <c r="J723" s="54">
        <f t="shared" ref="J723:AB723" si="237" xml:space="preserve"> - J$288</f>
        <v>0</v>
      </c>
      <c r="K723" s="54">
        <f t="shared" si="237"/>
        <v>0</v>
      </c>
      <c r="L723" s="54">
        <f t="shared" si="237"/>
        <v>0</v>
      </c>
      <c r="M723" s="54">
        <f t="shared" si="237"/>
        <v>0</v>
      </c>
      <c r="N723" s="54">
        <f t="shared" si="237"/>
        <v>0</v>
      </c>
      <c r="O723" s="54">
        <f t="shared" si="237"/>
        <v>0</v>
      </c>
      <c r="P723" s="54">
        <f t="shared" si="237"/>
        <v>0</v>
      </c>
      <c r="Q723" s="54">
        <f t="shared" si="237"/>
        <v>0</v>
      </c>
      <c r="R723" s="54">
        <f t="shared" si="237"/>
        <v>0</v>
      </c>
      <c r="S723" s="54">
        <f t="shared" si="237"/>
        <v>0</v>
      </c>
      <c r="T723" s="54">
        <f t="shared" si="237"/>
        <v>0</v>
      </c>
      <c r="U723" s="54">
        <f t="shared" si="237"/>
        <v>0</v>
      </c>
      <c r="V723" s="54">
        <f t="shared" si="237"/>
        <v>0</v>
      </c>
      <c r="W723" s="54">
        <f t="shared" si="237"/>
        <v>0</v>
      </c>
      <c r="X723" s="54">
        <f t="shared" si="237"/>
        <v>0</v>
      </c>
      <c r="Y723" s="54">
        <f t="shared" si="237"/>
        <v>0</v>
      </c>
      <c r="Z723" s="54">
        <f t="shared" si="237"/>
        <v>0</v>
      </c>
      <c r="AA723" s="54">
        <f t="shared" si="237"/>
        <v>0</v>
      </c>
      <c r="AB723" s="54">
        <f t="shared" si="237"/>
        <v>0</v>
      </c>
    </row>
    <row r="724" spans="2:30" hidden="1" outlineLevel="2" x14ac:dyDescent="0.2">
      <c r="B724" s="41" t="s">
        <v>238</v>
      </c>
      <c r="E724" s="8" t="s">
        <v>19</v>
      </c>
      <c r="J724" s="54">
        <f t="shared" ref="J724:AB724" si="238" xml:space="preserve"> - J$284</f>
        <v>0</v>
      </c>
      <c r="K724" s="54">
        <f t="shared" si="238"/>
        <v>0</v>
      </c>
      <c r="L724" s="54">
        <f t="shared" si="238"/>
        <v>0</v>
      </c>
      <c r="M724" s="54">
        <f t="shared" si="238"/>
        <v>0</v>
      </c>
      <c r="N724" s="54">
        <f t="shared" si="238"/>
        <v>0</v>
      </c>
      <c r="O724" s="54">
        <f t="shared" si="238"/>
        <v>0</v>
      </c>
      <c r="P724" s="54">
        <f t="shared" si="238"/>
        <v>0</v>
      </c>
      <c r="Q724" s="54">
        <f t="shared" si="238"/>
        <v>0</v>
      </c>
      <c r="R724" s="54">
        <f t="shared" si="238"/>
        <v>0</v>
      </c>
      <c r="S724" s="54">
        <f t="shared" si="238"/>
        <v>0</v>
      </c>
      <c r="T724" s="54">
        <f t="shared" si="238"/>
        <v>0</v>
      </c>
      <c r="U724" s="54">
        <f t="shared" si="238"/>
        <v>0</v>
      </c>
      <c r="V724" s="54">
        <f t="shared" si="238"/>
        <v>0</v>
      </c>
      <c r="W724" s="54">
        <f t="shared" si="238"/>
        <v>0</v>
      </c>
      <c r="X724" s="54">
        <f t="shared" si="238"/>
        <v>0</v>
      </c>
      <c r="Y724" s="54">
        <f t="shared" si="238"/>
        <v>0</v>
      </c>
      <c r="Z724" s="54">
        <f t="shared" si="238"/>
        <v>0</v>
      </c>
      <c r="AA724" s="54">
        <f t="shared" si="238"/>
        <v>0</v>
      </c>
      <c r="AB724" s="54">
        <f t="shared" si="238"/>
        <v>0</v>
      </c>
    </row>
    <row r="725" spans="2:30" ht="15" hidden="1" outlineLevel="2" x14ac:dyDescent="0.25">
      <c r="B725" s="37" t="s">
        <v>236</v>
      </c>
      <c r="E725" s="53" t="s">
        <v>19</v>
      </c>
      <c r="J725" s="58">
        <f t="shared" ref="J725:AB725" si="239">SUM(J723, J724)</f>
        <v>0</v>
      </c>
      <c r="K725" s="58">
        <f t="shared" si="239"/>
        <v>0</v>
      </c>
      <c r="L725" s="58">
        <f t="shared" si="239"/>
        <v>0</v>
      </c>
      <c r="M725" s="58">
        <f t="shared" si="239"/>
        <v>0</v>
      </c>
      <c r="N725" s="58">
        <f t="shared" si="239"/>
        <v>0</v>
      </c>
      <c r="O725" s="58">
        <f t="shared" si="239"/>
        <v>0</v>
      </c>
      <c r="P725" s="58">
        <f t="shared" si="239"/>
        <v>0</v>
      </c>
      <c r="Q725" s="58">
        <f t="shared" si="239"/>
        <v>0</v>
      </c>
      <c r="R725" s="58">
        <f t="shared" si="239"/>
        <v>0</v>
      </c>
      <c r="S725" s="58">
        <f t="shared" si="239"/>
        <v>0</v>
      </c>
      <c r="T725" s="58">
        <f t="shared" si="239"/>
        <v>0</v>
      </c>
      <c r="U725" s="58">
        <f t="shared" si="239"/>
        <v>0</v>
      </c>
      <c r="V725" s="58">
        <f t="shared" si="239"/>
        <v>0</v>
      </c>
      <c r="W725" s="58">
        <f t="shared" si="239"/>
        <v>0</v>
      </c>
      <c r="X725" s="58">
        <f t="shared" si="239"/>
        <v>0</v>
      </c>
      <c r="Y725" s="58">
        <f t="shared" si="239"/>
        <v>0</v>
      </c>
      <c r="Z725" s="58">
        <f t="shared" si="239"/>
        <v>0</v>
      </c>
      <c r="AA725" s="58">
        <f t="shared" si="239"/>
        <v>0</v>
      </c>
      <c r="AB725" s="58">
        <f t="shared" si="239"/>
        <v>0</v>
      </c>
    </row>
    <row r="726" spans="2:30" hidden="1" outlineLevel="2" x14ac:dyDescent="0.2">
      <c r="B726" s="1"/>
    </row>
    <row r="727" spans="2:30" ht="15" hidden="1" outlineLevel="2" x14ac:dyDescent="0.25">
      <c r="B727" s="37" t="s">
        <v>239</v>
      </c>
      <c r="E727" s="53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</row>
    <row r="728" spans="2:30" hidden="1" outlineLevel="2" x14ac:dyDescent="0.2">
      <c r="B728" s="41" t="s">
        <v>240</v>
      </c>
      <c r="E728" s="8" t="s">
        <v>19</v>
      </c>
      <c r="J728" s="54">
        <f t="shared" ref="J728:AB728" si="240" xml:space="preserve"> J496</f>
        <v>0</v>
      </c>
      <c r="K728" s="54">
        <f t="shared" si="240"/>
        <v>0</v>
      </c>
      <c r="L728" s="54">
        <f t="shared" si="240"/>
        <v>0</v>
      </c>
      <c r="M728" s="54">
        <f t="shared" si="240"/>
        <v>0</v>
      </c>
      <c r="N728" s="54">
        <f t="shared" si="240"/>
        <v>0</v>
      </c>
      <c r="O728" s="54">
        <f t="shared" si="240"/>
        <v>0</v>
      </c>
      <c r="P728" s="54">
        <f t="shared" si="240"/>
        <v>0</v>
      </c>
      <c r="Q728" s="54">
        <f t="shared" si="240"/>
        <v>0</v>
      </c>
      <c r="R728" s="54">
        <f t="shared" si="240"/>
        <v>0</v>
      </c>
      <c r="S728" s="54">
        <f t="shared" si="240"/>
        <v>0</v>
      </c>
      <c r="T728" s="54">
        <f t="shared" si="240"/>
        <v>0</v>
      </c>
      <c r="U728" s="54">
        <f t="shared" si="240"/>
        <v>0</v>
      </c>
      <c r="V728" s="54">
        <f t="shared" si="240"/>
        <v>0</v>
      </c>
      <c r="W728" s="54">
        <f t="shared" si="240"/>
        <v>0</v>
      </c>
      <c r="X728" s="54">
        <f t="shared" si="240"/>
        <v>0</v>
      </c>
      <c r="Y728" s="54">
        <f t="shared" si="240"/>
        <v>0</v>
      </c>
      <c r="Z728" s="54">
        <f t="shared" si="240"/>
        <v>0</v>
      </c>
      <c r="AA728" s="54">
        <f t="shared" si="240"/>
        <v>0</v>
      </c>
      <c r="AB728" s="54">
        <f t="shared" si="240"/>
        <v>0</v>
      </c>
    </row>
    <row r="729" spans="2:30" hidden="1" outlineLevel="2" x14ac:dyDescent="0.2">
      <c r="B729" s="41" t="s">
        <v>241</v>
      </c>
      <c r="E729" s="8" t="s">
        <v>19</v>
      </c>
      <c r="J729" s="54">
        <f t="shared" ref="J729:AB729" si="241" xml:space="preserve"> J497</f>
        <v>0</v>
      </c>
      <c r="K729" s="54">
        <f t="shared" si="241"/>
        <v>0</v>
      </c>
      <c r="L729" s="54">
        <f t="shared" si="241"/>
        <v>0</v>
      </c>
      <c r="M729" s="54">
        <f t="shared" si="241"/>
        <v>0</v>
      </c>
      <c r="N729" s="54">
        <f t="shared" si="241"/>
        <v>0</v>
      </c>
      <c r="O729" s="54">
        <f t="shared" si="241"/>
        <v>0</v>
      </c>
      <c r="P729" s="54">
        <f t="shared" si="241"/>
        <v>0</v>
      </c>
      <c r="Q729" s="54">
        <f t="shared" si="241"/>
        <v>0</v>
      </c>
      <c r="R729" s="54">
        <f t="shared" si="241"/>
        <v>0</v>
      </c>
      <c r="S729" s="54">
        <f t="shared" si="241"/>
        <v>0</v>
      </c>
      <c r="T729" s="54">
        <f t="shared" si="241"/>
        <v>0</v>
      </c>
      <c r="U729" s="54">
        <f t="shared" si="241"/>
        <v>0</v>
      </c>
      <c r="V729" s="54">
        <f t="shared" si="241"/>
        <v>0</v>
      </c>
      <c r="W729" s="54">
        <f t="shared" si="241"/>
        <v>0</v>
      </c>
      <c r="X729" s="54">
        <f t="shared" si="241"/>
        <v>0</v>
      </c>
      <c r="Y729" s="54">
        <f t="shared" si="241"/>
        <v>0</v>
      </c>
      <c r="Z729" s="54">
        <f t="shared" si="241"/>
        <v>0</v>
      </c>
      <c r="AA729" s="54">
        <f t="shared" si="241"/>
        <v>0</v>
      </c>
      <c r="AB729" s="54">
        <f t="shared" si="241"/>
        <v>0</v>
      </c>
    </row>
    <row r="730" spans="2:30" hidden="1" outlineLevel="2" x14ac:dyDescent="0.2">
      <c r="B730" s="41" t="s">
        <v>119</v>
      </c>
      <c r="E730" s="8" t="s">
        <v>19</v>
      </c>
      <c r="J730" s="54">
        <f xml:space="preserve"> J501</f>
        <v>0</v>
      </c>
      <c r="K730" s="54">
        <f t="shared" ref="K730:AB730" si="242" xml:space="preserve"> K501</f>
        <v>0</v>
      </c>
      <c r="L730" s="54">
        <f t="shared" si="242"/>
        <v>0</v>
      </c>
      <c r="M730" s="54">
        <f xml:space="preserve"> M501</f>
        <v>0</v>
      </c>
      <c r="N730" s="54">
        <f t="shared" si="242"/>
        <v>0</v>
      </c>
      <c r="O730" s="54">
        <f t="shared" si="242"/>
        <v>0</v>
      </c>
      <c r="P730" s="54">
        <f t="shared" si="242"/>
        <v>0</v>
      </c>
      <c r="Q730" s="54">
        <f t="shared" si="242"/>
        <v>0</v>
      </c>
      <c r="R730" s="54">
        <f t="shared" si="242"/>
        <v>0</v>
      </c>
      <c r="S730" s="54">
        <f t="shared" si="242"/>
        <v>0</v>
      </c>
      <c r="T730" s="54">
        <f t="shared" si="242"/>
        <v>0</v>
      </c>
      <c r="U730" s="54">
        <f t="shared" si="242"/>
        <v>0</v>
      </c>
      <c r="V730" s="54">
        <f t="shared" si="242"/>
        <v>0</v>
      </c>
      <c r="W730" s="54">
        <f t="shared" si="242"/>
        <v>0</v>
      </c>
      <c r="X730" s="54">
        <f t="shared" si="242"/>
        <v>0</v>
      </c>
      <c r="Y730" s="54">
        <f t="shared" si="242"/>
        <v>0</v>
      </c>
      <c r="Z730" s="54">
        <f t="shared" si="242"/>
        <v>0</v>
      </c>
      <c r="AA730" s="54">
        <f t="shared" si="242"/>
        <v>0</v>
      </c>
      <c r="AB730" s="54">
        <f t="shared" si="242"/>
        <v>0</v>
      </c>
    </row>
    <row r="731" spans="2:30" hidden="1" outlineLevel="2" x14ac:dyDescent="0.2">
      <c r="B731" s="41" t="s">
        <v>242</v>
      </c>
      <c r="E731" s="8" t="s">
        <v>19</v>
      </c>
      <c r="J731" s="54">
        <f xml:space="preserve">  J507</f>
        <v>0</v>
      </c>
      <c r="K731" s="54">
        <f t="shared" ref="K731:AB731" si="243" xml:space="preserve">  K507</f>
        <v>0</v>
      </c>
      <c r="L731" s="54">
        <f t="shared" si="243"/>
        <v>0</v>
      </c>
      <c r="M731" s="54">
        <f t="shared" si="243"/>
        <v>0</v>
      </c>
      <c r="N731" s="54">
        <f t="shared" si="243"/>
        <v>0</v>
      </c>
      <c r="O731" s="54">
        <f t="shared" si="243"/>
        <v>0</v>
      </c>
      <c r="P731" s="54">
        <f t="shared" si="243"/>
        <v>0</v>
      </c>
      <c r="Q731" s="54">
        <f t="shared" si="243"/>
        <v>0</v>
      </c>
      <c r="R731" s="54">
        <f t="shared" si="243"/>
        <v>0</v>
      </c>
      <c r="S731" s="54">
        <f t="shared" si="243"/>
        <v>0</v>
      </c>
      <c r="T731" s="54">
        <f t="shared" si="243"/>
        <v>0</v>
      </c>
      <c r="U731" s="54">
        <f t="shared" si="243"/>
        <v>0</v>
      </c>
      <c r="V731" s="54">
        <f t="shared" si="243"/>
        <v>0</v>
      </c>
      <c r="W731" s="54">
        <f t="shared" si="243"/>
        <v>0</v>
      </c>
      <c r="X731" s="54">
        <f t="shared" si="243"/>
        <v>0</v>
      </c>
      <c r="Y731" s="54">
        <f t="shared" si="243"/>
        <v>0</v>
      </c>
      <c r="Z731" s="54">
        <f t="shared" si="243"/>
        <v>0</v>
      </c>
      <c r="AA731" s="54">
        <f t="shared" si="243"/>
        <v>0</v>
      </c>
      <c r="AB731" s="54">
        <f t="shared" si="243"/>
        <v>0</v>
      </c>
    </row>
    <row r="732" spans="2:30" hidden="1" outlineLevel="2" x14ac:dyDescent="0.2">
      <c r="B732" s="41" t="s">
        <v>243</v>
      </c>
      <c r="E732" s="8" t="s">
        <v>19</v>
      </c>
      <c r="J732" s="54">
        <f xml:space="preserve"> - J508</f>
        <v>0</v>
      </c>
      <c r="K732" s="54">
        <f t="shared" ref="K732:AB732" si="244" xml:space="preserve"> - K508</f>
        <v>0</v>
      </c>
      <c r="L732" s="54">
        <f t="shared" si="244"/>
        <v>0</v>
      </c>
      <c r="M732" s="54">
        <f t="shared" si="244"/>
        <v>0</v>
      </c>
      <c r="N732" s="54">
        <f t="shared" si="244"/>
        <v>0</v>
      </c>
      <c r="O732" s="54">
        <f t="shared" si="244"/>
        <v>0</v>
      </c>
      <c r="P732" s="54">
        <f t="shared" si="244"/>
        <v>0</v>
      </c>
      <c r="Q732" s="54">
        <f t="shared" si="244"/>
        <v>0</v>
      </c>
      <c r="R732" s="54">
        <f t="shared" si="244"/>
        <v>0</v>
      </c>
      <c r="S732" s="54">
        <f t="shared" si="244"/>
        <v>0</v>
      </c>
      <c r="T732" s="54">
        <f t="shared" si="244"/>
        <v>0</v>
      </c>
      <c r="U732" s="54">
        <f t="shared" si="244"/>
        <v>0</v>
      </c>
      <c r="V732" s="54">
        <f t="shared" si="244"/>
        <v>0</v>
      </c>
      <c r="W732" s="54">
        <f t="shared" si="244"/>
        <v>0</v>
      </c>
      <c r="X732" s="54">
        <f t="shared" si="244"/>
        <v>0</v>
      </c>
      <c r="Y732" s="54">
        <f t="shared" si="244"/>
        <v>0</v>
      </c>
      <c r="Z732" s="54">
        <f t="shared" si="244"/>
        <v>0</v>
      </c>
      <c r="AA732" s="54">
        <f t="shared" si="244"/>
        <v>0</v>
      </c>
      <c r="AB732" s="54">
        <f t="shared" si="244"/>
        <v>0</v>
      </c>
    </row>
    <row r="733" spans="2:30" hidden="1" outlineLevel="2" x14ac:dyDescent="0.2">
      <c r="B733" s="41" t="s">
        <v>120</v>
      </c>
      <c r="E733" s="8" t="s">
        <v>19</v>
      </c>
      <c r="J733" s="54">
        <f xml:space="preserve"> - J$230</f>
        <v>0</v>
      </c>
      <c r="K733" s="54">
        <f t="shared" ref="K733:AB733" si="245" xml:space="preserve"> - K$230</f>
        <v>0</v>
      </c>
      <c r="L733" s="54">
        <f t="shared" si="245"/>
        <v>0</v>
      </c>
      <c r="M733" s="54">
        <f t="shared" si="245"/>
        <v>0</v>
      </c>
      <c r="N733" s="54">
        <f t="shared" si="245"/>
        <v>0</v>
      </c>
      <c r="O733" s="54">
        <f t="shared" si="245"/>
        <v>0</v>
      </c>
      <c r="P733" s="54">
        <f t="shared" si="245"/>
        <v>0</v>
      </c>
      <c r="Q733" s="54">
        <f t="shared" si="245"/>
        <v>0</v>
      </c>
      <c r="R733" s="54">
        <f t="shared" si="245"/>
        <v>0</v>
      </c>
      <c r="S733" s="54">
        <f t="shared" si="245"/>
        <v>0</v>
      </c>
      <c r="T733" s="54">
        <f t="shared" si="245"/>
        <v>0</v>
      </c>
      <c r="U733" s="54">
        <f t="shared" si="245"/>
        <v>0</v>
      </c>
      <c r="V733" s="54">
        <f t="shared" si="245"/>
        <v>0</v>
      </c>
      <c r="W733" s="54">
        <f t="shared" si="245"/>
        <v>0</v>
      </c>
      <c r="X733" s="54">
        <f t="shared" si="245"/>
        <v>0</v>
      </c>
      <c r="Y733" s="54">
        <f t="shared" si="245"/>
        <v>0</v>
      </c>
      <c r="Z733" s="54">
        <f t="shared" si="245"/>
        <v>0</v>
      </c>
      <c r="AA733" s="54">
        <f t="shared" si="245"/>
        <v>0</v>
      </c>
      <c r="AB733" s="54">
        <f t="shared" si="245"/>
        <v>0</v>
      </c>
    </row>
    <row r="734" spans="2:30" ht="15" hidden="1" outlineLevel="2" x14ac:dyDescent="0.25">
      <c r="B734" s="37" t="s">
        <v>239</v>
      </c>
      <c r="E734" s="53" t="s">
        <v>19</v>
      </c>
      <c r="J734" s="58">
        <f xml:space="preserve"> SUM(J728:J733)</f>
        <v>0</v>
      </c>
      <c r="K734" s="58">
        <f t="shared" ref="K734:AB734" si="246" xml:space="preserve"> SUM(K728:K733)</f>
        <v>0</v>
      </c>
      <c r="L734" s="58">
        <f t="shared" si="246"/>
        <v>0</v>
      </c>
      <c r="M734" s="58">
        <f t="shared" si="246"/>
        <v>0</v>
      </c>
      <c r="N734" s="58">
        <f t="shared" si="246"/>
        <v>0</v>
      </c>
      <c r="O734" s="58">
        <f t="shared" si="246"/>
        <v>0</v>
      </c>
      <c r="P734" s="58">
        <f t="shared" si="246"/>
        <v>0</v>
      </c>
      <c r="Q734" s="58">
        <f t="shared" si="246"/>
        <v>0</v>
      </c>
      <c r="R734" s="58">
        <f t="shared" si="246"/>
        <v>0</v>
      </c>
      <c r="S734" s="58">
        <f t="shared" si="246"/>
        <v>0</v>
      </c>
      <c r="T734" s="58">
        <f t="shared" si="246"/>
        <v>0</v>
      </c>
      <c r="U734" s="58">
        <f t="shared" si="246"/>
        <v>0</v>
      </c>
      <c r="V734" s="58">
        <f t="shared" si="246"/>
        <v>0</v>
      </c>
      <c r="W734" s="58">
        <f t="shared" si="246"/>
        <v>0</v>
      </c>
      <c r="X734" s="58">
        <f t="shared" si="246"/>
        <v>0</v>
      </c>
      <c r="Y734" s="58">
        <f t="shared" si="246"/>
        <v>0</v>
      </c>
      <c r="Z734" s="58">
        <f t="shared" si="246"/>
        <v>0</v>
      </c>
      <c r="AA734" s="58">
        <f t="shared" si="246"/>
        <v>0</v>
      </c>
      <c r="AB734" s="58">
        <f t="shared" si="246"/>
        <v>0</v>
      </c>
    </row>
    <row r="735" spans="2:30" hidden="1" outlineLevel="2" x14ac:dyDescent="0.2">
      <c r="B735" s="1"/>
    </row>
    <row r="736" spans="2:30" hidden="1" outlineLevel="2" x14ac:dyDescent="0.2">
      <c r="B736" s="1" t="s">
        <v>172</v>
      </c>
      <c r="E736" s="8" t="s">
        <v>19</v>
      </c>
      <c r="J736" s="54">
        <f t="shared" ref="J736:AB736" si="247">SUM(J720, J725, J734)</f>
        <v>0</v>
      </c>
      <c r="K736" s="54">
        <f t="shared" si="247"/>
        <v>0</v>
      </c>
      <c r="L736" s="54">
        <f t="shared" si="247"/>
        <v>0</v>
      </c>
      <c r="M736" s="54">
        <f t="shared" si="247"/>
        <v>0</v>
      </c>
      <c r="N736" s="54">
        <f t="shared" si="247"/>
        <v>0</v>
      </c>
      <c r="O736" s="54">
        <f>SUM(O720, O725, O734)</f>
        <v>0</v>
      </c>
      <c r="P736" s="54">
        <f t="shared" si="247"/>
        <v>0</v>
      </c>
      <c r="Q736" s="54">
        <f t="shared" si="247"/>
        <v>0</v>
      </c>
      <c r="R736" s="54">
        <f t="shared" si="247"/>
        <v>0</v>
      </c>
      <c r="S736" s="54">
        <f t="shared" si="247"/>
        <v>0</v>
      </c>
      <c r="T736" s="54">
        <f t="shared" si="247"/>
        <v>0</v>
      </c>
      <c r="U736" s="54">
        <f t="shared" si="247"/>
        <v>0</v>
      </c>
      <c r="V736" s="54">
        <f t="shared" si="247"/>
        <v>0</v>
      </c>
      <c r="W736" s="54">
        <f t="shared" si="247"/>
        <v>0</v>
      </c>
      <c r="X736" s="54">
        <f t="shared" si="247"/>
        <v>0</v>
      </c>
      <c r="Y736" s="54">
        <f t="shared" si="247"/>
        <v>0</v>
      </c>
      <c r="Z736" s="54">
        <f t="shared" si="247"/>
        <v>0</v>
      </c>
      <c r="AA736" s="54">
        <f t="shared" si="247"/>
        <v>0</v>
      </c>
      <c r="AB736" s="54">
        <f t="shared" si="247"/>
        <v>0</v>
      </c>
    </row>
    <row r="737" spans="2:28" hidden="1" outlineLevel="2" x14ac:dyDescent="0.2">
      <c r="B737" s="1" t="s">
        <v>244</v>
      </c>
      <c r="E737" s="8" t="s">
        <v>19</v>
      </c>
      <c r="J737" s="54">
        <f xml:space="preserve"> SUM($J736:J736)</f>
        <v>0</v>
      </c>
      <c r="K737" s="54">
        <f xml:space="preserve"> SUM($J736:K736)</f>
        <v>0</v>
      </c>
      <c r="L737" s="54">
        <f xml:space="preserve"> SUM($J736:L736)</f>
        <v>0</v>
      </c>
      <c r="M737" s="54">
        <f xml:space="preserve"> SUM($J736:M736)</f>
        <v>0</v>
      </c>
      <c r="N737" s="54">
        <f xml:space="preserve"> SUM($J736:N736) - $N736</f>
        <v>0</v>
      </c>
      <c r="O737" s="54">
        <f xml:space="preserve"> SUM($J736:O736) - $N736</f>
        <v>0</v>
      </c>
      <c r="P737" s="54">
        <f xml:space="preserve"> SUM($J736:P736) - $N736</f>
        <v>0</v>
      </c>
      <c r="Q737" s="54">
        <f xml:space="preserve"> SUM($J736:Q736) - $N736</f>
        <v>0</v>
      </c>
      <c r="R737" s="54">
        <f xml:space="preserve"> SUM($J736:R736) - $N736</f>
        <v>0</v>
      </c>
      <c r="S737" s="54">
        <f xml:space="preserve"> SUM($J736:S736) - $N736 - $S736</f>
        <v>0</v>
      </c>
      <c r="T737" s="54">
        <f xml:space="preserve"> SUM($J736:T736) - $N736 - $S736</f>
        <v>0</v>
      </c>
      <c r="U737" s="54">
        <f xml:space="preserve"> SUM($J736:U736) - $N736 - $S736</f>
        <v>0</v>
      </c>
      <c r="V737" s="54">
        <f xml:space="preserve"> SUM($J736:V736) - $N736 - $S736 - $V736</f>
        <v>0</v>
      </c>
      <c r="W737" s="54">
        <f xml:space="preserve"> SUM($J736:W736) - $N736 - $S736 - $V736</f>
        <v>0</v>
      </c>
      <c r="X737" s="54">
        <f xml:space="preserve"> SUM($J736:X736) - $N736 - $S736 - $V736</f>
        <v>0</v>
      </c>
      <c r="Y737" s="54">
        <f xml:space="preserve"> SUM($J736:Y736) - $N736 - $S736 - $V736 - $Y736</f>
        <v>0</v>
      </c>
      <c r="Z737" s="54">
        <f xml:space="preserve"> SUM($J736:Z736) - $N736 - $S736 - $V736 - $Y736</f>
        <v>0</v>
      </c>
      <c r="AA737" s="54">
        <f xml:space="preserve"> SUM($J736:AA736) - $N736 - $S736 - $V736 - $Y736</f>
        <v>0</v>
      </c>
      <c r="AB737" s="54">
        <f xml:space="preserve"> SUM($J736:AB736) - $N736 - $S736 - $V736 - $Y736 - $AB736</f>
        <v>0</v>
      </c>
    </row>
    <row r="738" spans="2:28" hidden="1" outlineLevel="1" x14ac:dyDescent="0.25"/>
    <row r="739" spans="2:28" ht="15" hidden="1" outlineLevel="1" x14ac:dyDescent="0.25">
      <c r="B739" s="80" t="s">
        <v>247</v>
      </c>
      <c r="C739" s="81"/>
      <c r="D739" s="81"/>
      <c r="E739" s="82"/>
      <c r="F739" s="83"/>
      <c r="G739" s="83"/>
      <c r="H739" s="83"/>
      <c r="I739" s="81"/>
      <c r="J739" s="82"/>
      <c r="K739" s="82"/>
      <c r="L739" s="82"/>
      <c r="M739" s="82"/>
      <c r="N739" s="82"/>
      <c r="O739" s="81"/>
      <c r="P739" s="81"/>
      <c r="Q739" s="81"/>
      <c r="R739" s="81"/>
      <c r="S739" s="81"/>
      <c r="T739" s="81"/>
      <c r="U739" s="81"/>
      <c r="V739" s="81"/>
      <c r="W739" s="81"/>
      <c r="X739" s="81"/>
      <c r="Y739" s="81"/>
      <c r="Z739" s="81"/>
      <c r="AA739" s="81"/>
      <c r="AB739" s="81"/>
    </row>
    <row r="740" spans="2:28" hidden="1" outlineLevel="2" x14ac:dyDescent="0.25"/>
    <row r="741" spans="2:28" ht="15" hidden="1" outlineLevel="2" x14ac:dyDescent="0.25">
      <c r="B741" s="49" t="s">
        <v>255</v>
      </c>
      <c r="E741" s="53" t="s">
        <v>19</v>
      </c>
      <c r="J741" s="58">
        <f xml:space="preserve"> SUM(J693, J695, J701)</f>
        <v>0</v>
      </c>
      <c r="K741" s="58">
        <f t="shared" ref="K741:AB741" si="248" xml:space="preserve"> SUM(K693, K695, K701)</f>
        <v>0</v>
      </c>
      <c r="L741" s="58">
        <f t="shared" si="248"/>
        <v>0</v>
      </c>
      <c r="M741" s="58">
        <f t="shared" si="248"/>
        <v>0</v>
      </c>
      <c r="N741" s="58">
        <f t="shared" si="248"/>
        <v>0</v>
      </c>
      <c r="O741" s="58">
        <f t="shared" si="248"/>
        <v>0</v>
      </c>
      <c r="P741" s="58">
        <f t="shared" si="248"/>
        <v>0</v>
      </c>
      <c r="Q741" s="58">
        <f t="shared" si="248"/>
        <v>0</v>
      </c>
      <c r="R741" s="58">
        <f t="shared" si="248"/>
        <v>0</v>
      </c>
      <c r="S741" s="58">
        <f t="shared" si="248"/>
        <v>0</v>
      </c>
      <c r="T741" s="58">
        <f t="shared" si="248"/>
        <v>0</v>
      </c>
      <c r="U741" s="58">
        <f t="shared" si="248"/>
        <v>0</v>
      </c>
      <c r="V741" s="58">
        <f t="shared" si="248"/>
        <v>0</v>
      </c>
      <c r="W741" s="58">
        <f t="shared" si="248"/>
        <v>0</v>
      </c>
      <c r="X741" s="58">
        <f t="shared" si="248"/>
        <v>0</v>
      </c>
      <c r="Y741" s="58">
        <f t="shared" si="248"/>
        <v>0</v>
      </c>
      <c r="Z741" s="58">
        <f t="shared" si="248"/>
        <v>0</v>
      </c>
      <c r="AA741" s="58">
        <f t="shared" si="248"/>
        <v>0</v>
      </c>
      <c r="AB741" s="58">
        <f t="shared" si="248"/>
        <v>0</v>
      </c>
    </row>
    <row r="742" spans="2:28" hidden="1" outlineLevel="2" x14ac:dyDescent="0.2">
      <c r="B742" s="1"/>
    </row>
    <row r="743" spans="2:28" ht="15" hidden="1" outlineLevel="2" x14ac:dyDescent="0.25">
      <c r="B743" s="37" t="s">
        <v>248</v>
      </c>
    </row>
    <row r="744" spans="2:28" hidden="1" outlineLevel="2" x14ac:dyDescent="0.2">
      <c r="B744" s="41" t="s">
        <v>208</v>
      </c>
      <c r="E744" s="8" t="s">
        <v>19</v>
      </c>
      <c r="J744" s="54">
        <f xml:space="preserve"> J295</f>
        <v>0</v>
      </c>
      <c r="K744" s="54">
        <f t="shared" ref="K744:AB744" si="249" xml:space="preserve"> K295</f>
        <v>0</v>
      </c>
      <c r="L744" s="54">
        <f t="shared" si="249"/>
        <v>0</v>
      </c>
      <c r="M744" s="54">
        <f t="shared" si="249"/>
        <v>0</v>
      </c>
      <c r="N744" s="54">
        <f t="shared" si="249"/>
        <v>0</v>
      </c>
      <c r="O744" s="54">
        <f t="shared" si="249"/>
        <v>0</v>
      </c>
      <c r="P744" s="54">
        <f t="shared" si="249"/>
        <v>0</v>
      </c>
      <c r="Q744" s="54">
        <f t="shared" si="249"/>
        <v>0</v>
      </c>
      <c r="R744" s="54">
        <f t="shared" si="249"/>
        <v>0</v>
      </c>
      <c r="S744" s="54">
        <f t="shared" si="249"/>
        <v>0</v>
      </c>
      <c r="T744" s="54">
        <f t="shared" si="249"/>
        <v>0</v>
      </c>
      <c r="U744" s="54">
        <f t="shared" si="249"/>
        <v>0</v>
      </c>
      <c r="V744" s="54">
        <f t="shared" si="249"/>
        <v>0</v>
      </c>
      <c r="W744" s="54">
        <f t="shared" si="249"/>
        <v>0</v>
      </c>
      <c r="X744" s="54">
        <f t="shared" si="249"/>
        <v>0</v>
      </c>
      <c r="Y744" s="54">
        <f t="shared" si="249"/>
        <v>0</v>
      </c>
      <c r="Z744" s="54">
        <f t="shared" si="249"/>
        <v>0</v>
      </c>
      <c r="AA744" s="54">
        <f t="shared" si="249"/>
        <v>0</v>
      </c>
      <c r="AB744" s="54">
        <f t="shared" si="249"/>
        <v>0</v>
      </c>
    </row>
    <row r="745" spans="2:28" hidden="1" outlineLevel="2" x14ac:dyDescent="0.2">
      <c r="B745" s="41" t="s">
        <v>136</v>
      </c>
      <c r="E745" s="8" t="s">
        <v>19</v>
      </c>
      <c r="J745" s="54">
        <f xml:space="preserve">  - J284</f>
        <v>0</v>
      </c>
      <c r="K745" s="54">
        <f t="shared" ref="K745:AB745" si="250" xml:space="preserve">  - K284</f>
        <v>0</v>
      </c>
      <c r="L745" s="54">
        <f t="shared" si="250"/>
        <v>0</v>
      </c>
      <c r="M745" s="54">
        <f t="shared" si="250"/>
        <v>0</v>
      </c>
      <c r="N745" s="54">
        <f t="shared" si="250"/>
        <v>0</v>
      </c>
      <c r="O745" s="54">
        <f t="shared" si="250"/>
        <v>0</v>
      </c>
      <c r="P745" s="54">
        <f t="shared" si="250"/>
        <v>0</v>
      </c>
      <c r="Q745" s="54">
        <f t="shared" si="250"/>
        <v>0</v>
      </c>
      <c r="R745" s="54">
        <f t="shared" si="250"/>
        <v>0</v>
      </c>
      <c r="S745" s="54">
        <f t="shared" si="250"/>
        <v>0</v>
      </c>
      <c r="T745" s="54">
        <f t="shared" si="250"/>
        <v>0</v>
      </c>
      <c r="U745" s="54">
        <f t="shared" si="250"/>
        <v>0</v>
      </c>
      <c r="V745" s="54">
        <f t="shared" si="250"/>
        <v>0</v>
      </c>
      <c r="W745" s="54">
        <f t="shared" si="250"/>
        <v>0</v>
      </c>
      <c r="X745" s="54">
        <f t="shared" si="250"/>
        <v>0</v>
      </c>
      <c r="Y745" s="54">
        <f t="shared" si="250"/>
        <v>0</v>
      </c>
      <c r="Z745" s="54">
        <f t="shared" si="250"/>
        <v>0</v>
      </c>
      <c r="AA745" s="54">
        <f t="shared" si="250"/>
        <v>0</v>
      </c>
      <c r="AB745" s="54">
        <f t="shared" si="250"/>
        <v>0</v>
      </c>
    </row>
    <row r="746" spans="2:28" hidden="1" outlineLevel="2" x14ac:dyDescent="0.2">
      <c r="B746" s="41" t="s">
        <v>138</v>
      </c>
      <c r="E746" s="8" t="s">
        <v>19</v>
      </c>
      <c r="J746" s="54">
        <f xml:space="preserve"> - J288</f>
        <v>0</v>
      </c>
      <c r="K746" s="54">
        <f t="shared" ref="K746:AB746" si="251" xml:space="preserve"> - K288</f>
        <v>0</v>
      </c>
      <c r="L746" s="54">
        <f t="shared" si="251"/>
        <v>0</v>
      </c>
      <c r="M746" s="54">
        <f t="shared" si="251"/>
        <v>0</v>
      </c>
      <c r="N746" s="54">
        <f t="shared" si="251"/>
        <v>0</v>
      </c>
      <c r="O746" s="54">
        <f t="shared" si="251"/>
        <v>0</v>
      </c>
      <c r="P746" s="54">
        <f t="shared" si="251"/>
        <v>0</v>
      </c>
      <c r="Q746" s="54">
        <f t="shared" si="251"/>
        <v>0</v>
      </c>
      <c r="R746" s="54">
        <f t="shared" si="251"/>
        <v>0</v>
      </c>
      <c r="S746" s="54">
        <f t="shared" si="251"/>
        <v>0</v>
      </c>
      <c r="T746" s="54">
        <f t="shared" si="251"/>
        <v>0</v>
      </c>
      <c r="U746" s="54">
        <f t="shared" si="251"/>
        <v>0</v>
      </c>
      <c r="V746" s="54">
        <f t="shared" si="251"/>
        <v>0</v>
      </c>
      <c r="W746" s="54">
        <f t="shared" si="251"/>
        <v>0</v>
      </c>
      <c r="X746" s="54">
        <f t="shared" si="251"/>
        <v>0</v>
      </c>
      <c r="Y746" s="54">
        <f t="shared" si="251"/>
        <v>0</v>
      </c>
      <c r="Z746" s="54">
        <f t="shared" si="251"/>
        <v>0</v>
      </c>
      <c r="AA746" s="54">
        <f t="shared" si="251"/>
        <v>0</v>
      </c>
      <c r="AB746" s="54">
        <f t="shared" si="251"/>
        <v>0</v>
      </c>
    </row>
    <row r="747" spans="2:28" ht="15" hidden="1" outlineLevel="2" x14ac:dyDescent="0.25">
      <c r="B747" s="37" t="s">
        <v>249</v>
      </c>
      <c r="E747" s="53" t="s">
        <v>19</v>
      </c>
      <c r="J747" s="58">
        <f xml:space="preserve"> SUM(J744:J746)</f>
        <v>0</v>
      </c>
      <c r="K747" s="58">
        <f t="shared" ref="K747:AB747" si="252" xml:space="preserve"> SUM(K744:K746)</f>
        <v>0</v>
      </c>
      <c r="L747" s="58">
        <f t="shared" si="252"/>
        <v>0</v>
      </c>
      <c r="M747" s="58">
        <f t="shared" si="252"/>
        <v>0</v>
      </c>
      <c r="N747" s="58">
        <f t="shared" si="252"/>
        <v>0</v>
      </c>
      <c r="O747" s="58">
        <f t="shared" si="252"/>
        <v>0</v>
      </c>
      <c r="P747" s="58">
        <f t="shared" si="252"/>
        <v>0</v>
      </c>
      <c r="Q747" s="58">
        <f t="shared" si="252"/>
        <v>0</v>
      </c>
      <c r="R747" s="58">
        <f t="shared" si="252"/>
        <v>0</v>
      </c>
      <c r="S747" s="58">
        <f t="shared" si="252"/>
        <v>0</v>
      </c>
      <c r="T747" s="58">
        <f t="shared" si="252"/>
        <v>0</v>
      </c>
      <c r="U747" s="58">
        <f t="shared" si="252"/>
        <v>0</v>
      </c>
      <c r="V747" s="58">
        <f t="shared" si="252"/>
        <v>0</v>
      </c>
      <c r="W747" s="58">
        <f t="shared" si="252"/>
        <v>0</v>
      </c>
      <c r="X747" s="58">
        <f t="shared" si="252"/>
        <v>0</v>
      </c>
      <c r="Y747" s="58">
        <f t="shared" si="252"/>
        <v>0</v>
      </c>
      <c r="Z747" s="58">
        <f t="shared" si="252"/>
        <v>0</v>
      </c>
      <c r="AA747" s="58">
        <f t="shared" si="252"/>
        <v>0</v>
      </c>
      <c r="AB747" s="58">
        <f t="shared" si="252"/>
        <v>0</v>
      </c>
    </row>
    <row r="748" spans="2:28" hidden="1" outlineLevel="2" x14ac:dyDescent="0.2">
      <c r="B748" s="1"/>
    </row>
    <row r="749" spans="2:28" hidden="1" outlineLevel="2" x14ac:dyDescent="0.2">
      <c r="B749" s="1" t="s">
        <v>254</v>
      </c>
      <c r="E749" s="8" t="s">
        <v>19</v>
      </c>
      <c r="J749" s="54">
        <f xml:space="preserve"> J741 + J747</f>
        <v>0</v>
      </c>
      <c r="K749" s="54">
        <f xml:space="preserve"> K741 + K747</f>
        <v>0</v>
      </c>
      <c r="L749" s="54">
        <f t="shared" ref="L749:AB749" si="253" xml:space="preserve"> L741 + L747</f>
        <v>0</v>
      </c>
      <c r="M749" s="54">
        <f t="shared" si="253"/>
        <v>0</v>
      </c>
      <c r="N749" s="54">
        <f t="shared" si="253"/>
        <v>0</v>
      </c>
      <c r="O749" s="54">
        <f t="shared" si="253"/>
        <v>0</v>
      </c>
      <c r="P749" s="54">
        <f t="shared" si="253"/>
        <v>0</v>
      </c>
      <c r="Q749" s="54">
        <f t="shared" si="253"/>
        <v>0</v>
      </c>
      <c r="R749" s="54">
        <f t="shared" si="253"/>
        <v>0</v>
      </c>
      <c r="S749" s="54">
        <f t="shared" si="253"/>
        <v>0</v>
      </c>
      <c r="T749" s="54">
        <f t="shared" si="253"/>
        <v>0</v>
      </c>
      <c r="U749" s="54">
        <f t="shared" si="253"/>
        <v>0</v>
      </c>
      <c r="V749" s="54">
        <f t="shared" si="253"/>
        <v>0</v>
      </c>
      <c r="W749" s="54">
        <f t="shared" si="253"/>
        <v>0</v>
      </c>
      <c r="X749" s="54">
        <f t="shared" si="253"/>
        <v>0</v>
      </c>
      <c r="Y749" s="54">
        <f t="shared" si="253"/>
        <v>0</v>
      </c>
      <c r="Z749" s="54">
        <f t="shared" si="253"/>
        <v>0</v>
      </c>
      <c r="AA749" s="54">
        <f t="shared" si="253"/>
        <v>0</v>
      </c>
      <c r="AB749" s="54">
        <f t="shared" si="253"/>
        <v>0</v>
      </c>
    </row>
    <row r="750" spans="2:28" hidden="1" outlineLevel="2" x14ac:dyDescent="0.2">
      <c r="B750" s="1" t="s">
        <v>250</v>
      </c>
      <c r="E750" s="8" t="s">
        <v>19</v>
      </c>
      <c r="J750" s="3"/>
      <c r="K750" s="3"/>
      <c r="L750" s="3"/>
      <c r="M750" s="3"/>
      <c r="N750" s="3"/>
      <c r="AB750" s="54">
        <f xml:space="preserve"> IFERROR(AB749 * (1+  G752) / (G753 - G752),)</f>
        <v>0</v>
      </c>
    </row>
    <row r="751" spans="2:28" hidden="1" outlineLevel="2" x14ac:dyDescent="0.2">
      <c r="B751" s="1"/>
    </row>
    <row r="752" spans="2:28" hidden="1" outlineLevel="2" x14ac:dyDescent="0.2">
      <c r="B752" s="29" t="s">
        <v>251</v>
      </c>
      <c r="E752" s="30" t="s">
        <v>9</v>
      </c>
      <c r="G752" s="105">
        <f xml:space="preserve"> G52</f>
        <v>0</v>
      </c>
    </row>
    <row r="753" spans="2:28" hidden="1" outlineLevel="2" x14ac:dyDescent="0.2">
      <c r="B753" s="29" t="s">
        <v>28</v>
      </c>
      <c r="E753" s="30" t="s">
        <v>9</v>
      </c>
      <c r="G753" s="105">
        <f xml:space="preserve"> G49</f>
        <v>0</v>
      </c>
    </row>
    <row r="754" spans="2:28" hidden="1" outlineLevel="2" x14ac:dyDescent="0.2">
      <c r="B754" s="1"/>
    </row>
    <row r="755" spans="2:28" hidden="1" outlineLevel="2" x14ac:dyDescent="0.2">
      <c r="B755" s="1" t="s">
        <v>295</v>
      </c>
      <c r="J755" s="106">
        <f xml:space="preserve"> J7</f>
        <v>0.25</v>
      </c>
      <c r="K755" s="106">
        <f xml:space="preserve"> SUM($J7:K7)</f>
        <v>0.5</v>
      </c>
      <c r="L755" s="106">
        <f xml:space="preserve"> SUM($J7:L7)</f>
        <v>0.75</v>
      </c>
      <c r="M755" s="106">
        <f xml:space="preserve"> SUM($J7:M7)</f>
        <v>1</v>
      </c>
      <c r="N755" s="106">
        <f xml:space="preserve"> M755</f>
        <v>1</v>
      </c>
      <c r="O755" s="106">
        <f xml:space="preserve"> SUM($J7:O7) - $N755</f>
        <v>1.25</v>
      </c>
      <c r="P755" s="106">
        <f xml:space="preserve"> SUM($J7:P7) - $N755</f>
        <v>1.5</v>
      </c>
      <c r="Q755" s="106">
        <f xml:space="preserve"> SUM($J7:Q7) - $N755</f>
        <v>1.75</v>
      </c>
      <c r="R755" s="106">
        <f xml:space="preserve"> SUM($J7:R7) - $N755</f>
        <v>2</v>
      </c>
      <c r="S755" s="106">
        <f xml:space="preserve"> R755</f>
        <v>2</v>
      </c>
      <c r="T755" s="106">
        <f xml:space="preserve"> SUM($J7:T7) - $S755</f>
        <v>2.5</v>
      </c>
      <c r="U755" s="106">
        <f xml:space="preserve"> SUM($J7:U7) - $S755</f>
        <v>3</v>
      </c>
      <c r="V755" s="106">
        <f xml:space="preserve"> U755</f>
        <v>3</v>
      </c>
      <c r="W755" s="106">
        <f xml:space="preserve"> SUM($J7:W7) - $V755</f>
        <v>3.5</v>
      </c>
      <c r="X755" s="106">
        <f xml:space="preserve"> SUM($J7:X7) - $V755</f>
        <v>4</v>
      </c>
      <c r="Y755" s="106">
        <f xml:space="preserve"> X755</f>
        <v>4</v>
      </c>
      <c r="Z755" s="106">
        <f xml:space="preserve"> SUM($J7:Z7) - $Y755</f>
        <v>4.5</v>
      </c>
      <c r="AA755" s="106">
        <f xml:space="preserve"> SUM($J7:AA7) - $Y755</f>
        <v>5</v>
      </c>
      <c r="AB755" s="106">
        <f xml:space="preserve"> AA755</f>
        <v>5</v>
      </c>
    </row>
    <row r="756" spans="2:28" hidden="1" outlineLevel="2" x14ac:dyDescent="0.2">
      <c r="B756" s="1" t="s">
        <v>252</v>
      </c>
      <c r="J756" s="106">
        <f xml:space="preserve"> 1 / ((1 +  $G$753) ^ J$755)</f>
        <v>1</v>
      </c>
      <c r="K756" s="106">
        <f t="shared" ref="K756:AB756" si="254" xml:space="preserve"> 1 / ((1 +  $G$753) ^ K$755)</f>
        <v>1</v>
      </c>
      <c r="L756" s="106">
        <f t="shared" si="254"/>
        <v>1</v>
      </c>
      <c r="M756" s="106">
        <f t="shared" si="254"/>
        <v>1</v>
      </c>
      <c r="N756" s="106">
        <f t="shared" si="254"/>
        <v>1</v>
      </c>
      <c r="O756" s="106">
        <f t="shared" si="254"/>
        <v>1</v>
      </c>
      <c r="P756" s="106">
        <f t="shared" si="254"/>
        <v>1</v>
      </c>
      <c r="Q756" s="106">
        <f t="shared" si="254"/>
        <v>1</v>
      </c>
      <c r="R756" s="106">
        <f t="shared" si="254"/>
        <v>1</v>
      </c>
      <c r="S756" s="106">
        <f t="shared" si="254"/>
        <v>1</v>
      </c>
      <c r="T756" s="106">
        <f t="shared" si="254"/>
        <v>1</v>
      </c>
      <c r="U756" s="106">
        <f t="shared" si="254"/>
        <v>1</v>
      </c>
      <c r="V756" s="106">
        <f t="shared" si="254"/>
        <v>1</v>
      </c>
      <c r="W756" s="106">
        <f t="shared" si="254"/>
        <v>1</v>
      </c>
      <c r="X756" s="106">
        <f t="shared" si="254"/>
        <v>1</v>
      </c>
      <c r="Y756" s="106">
        <f t="shared" si="254"/>
        <v>1</v>
      </c>
      <c r="Z756" s="106">
        <f t="shared" si="254"/>
        <v>1</v>
      </c>
      <c r="AA756" s="106">
        <f t="shared" si="254"/>
        <v>1</v>
      </c>
      <c r="AB756" s="106">
        <f t="shared" si="254"/>
        <v>1</v>
      </c>
    </row>
    <row r="757" spans="2:28" hidden="1" outlineLevel="2" x14ac:dyDescent="0.2">
      <c r="B757" s="1"/>
    </row>
    <row r="758" spans="2:28" ht="15" hidden="1" outlineLevel="2" x14ac:dyDescent="0.25">
      <c r="B758" s="1" t="s">
        <v>247</v>
      </c>
      <c r="E758" s="8" t="s">
        <v>19</v>
      </c>
      <c r="J758" s="54">
        <f xml:space="preserve"> J749 * J756</f>
        <v>0</v>
      </c>
      <c r="K758" s="54">
        <f t="shared" ref="K758:AB758" si="255" xml:space="preserve"> K749 * K756</f>
        <v>0</v>
      </c>
      <c r="L758" s="54">
        <f t="shared" si="255"/>
        <v>0</v>
      </c>
      <c r="M758" s="54">
        <f t="shared" si="255"/>
        <v>0</v>
      </c>
      <c r="N758" s="58">
        <f t="shared" si="255"/>
        <v>0</v>
      </c>
      <c r="O758" s="54">
        <f t="shared" si="255"/>
        <v>0</v>
      </c>
      <c r="P758" s="54">
        <f t="shared" si="255"/>
        <v>0</v>
      </c>
      <c r="Q758" s="54">
        <f t="shared" si="255"/>
        <v>0</v>
      </c>
      <c r="R758" s="54">
        <f t="shared" si="255"/>
        <v>0</v>
      </c>
      <c r="S758" s="58">
        <f t="shared" si="255"/>
        <v>0</v>
      </c>
      <c r="T758" s="54">
        <f t="shared" si="255"/>
        <v>0</v>
      </c>
      <c r="U758" s="54">
        <f t="shared" si="255"/>
        <v>0</v>
      </c>
      <c r="V758" s="58">
        <f t="shared" si="255"/>
        <v>0</v>
      </c>
      <c r="W758" s="54">
        <f t="shared" si="255"/>
        <v>0</v>
      </c>
      <c r="X758" s="54">
        <f t="shared" si="255"/>
        <v>0</v>
      </c>
      <c r="Y758" s="58">
        <f t="shared" si="255"/>
        <v>0</v>
      </c>
      <c r="Z758" s="54">
        <f t="shared" si="255"/>
        <v>0</v>
      </c>
      <c r="AA758" s="54">
        <f t="shared" si="255"/>
        <v>0</v>
      </c>
      <c r="AB758" s="58">
        <f t="shared" si="255"/>
        <v>0</v>
      </c>
    </row>
    <row r="759" spans="2:28" ht="15" hidden="1" outlineLevel="2" x14ac:dyDescent="0.25">
      <c r="B759" s="1" t="s">
        <v>253</v>
      </c>
      <c r="E759" s="8" t="s">
        <v>19</v>
      </c>
      <c r="J759" s="3"/>
      <c r="K759" s="3"/>
      <c r="L759" s="3"/>
      <c r="M759" s="3"/>
      <c r="N759" s="3"/>
      <c r="AB759" s="58">
        <f xml:space="preserve"> AB750 * AB756</f>
        <v>0</v>
      </c>
    </row>
    <row r="760" spans="2:28" hidden="1" outlineLevel="2" x14ac:dyDescent="0.2">
      <c r="B760" s="1"/>
      <c r="I760" s="11"/>
    </row>
    <row r="761" spans="2:28" ht="15" hidden="1" outlineLevel="2" x14ac:dyDescent="0.25">
      <c r="B761" s="37" t="s">
        <v>256</v>
      </c>
      <c r="E761" s="53" t="s">
        <v>19</v>
      </c>
      <c r="G761" s="58">
        <f xml:space="preserve"> SUM(N758, S758, V758, Y758, AB758, AB759)</f>
        <v>0</v>
      </c>
      <c r="I761" s="11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</row>
    <row r="762" spans="2:28" hidden="1" outlineLevel="1" x14ac:dyDescent="0.25"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</row>
    <row r="763" spans="2:28" ht="15" hidden="1" outlineLevel="1" x14ac:dyDescent="0.25">
      <c r="B763" s="80" t="s">
        <v>257</v>
      </c>
      <c r="C763" s="81"/>
      <c r="D763" s="81"/>
      <c r="E763" s="82"/>
      <c r="F763" s="83"/>
      <c r="G763" s="83"/>
      <c r="H763" s="83"/>
      <c r="I763" s="81"/>
      <c r="J763" s="82"/>
      <c r="K763" s="82"/>
      <c r="L763" s="82"/>
      <c r="M763" s="82"/>
      <c r="N763" s="82"/>
      <c r="O763" s="81"/>
      <c r="P763" s="81"/>
      <c r="Q763" s="81"/>
      <c r="R763" s="81"/>
      <c r="S763" s="81"/>
      <c r="T763" s="81"/>
      <c r="U763" s="81"/>
      <c r="V763" s="81"/>
      <c r="W763" s="81"/>
      <c r="X763" s="81"/>
      <c r="Y763" s="81"/>
      <c r="Z763" s="81"/>
      <c r="AA763" s="81"/>
      <c r="AB763" s="81"/>
    </row>
    <row r="764" spans="2:28" hidden="1" outlineLevel="2" x14ac:dyDescent="0.25"/>
    <row r="765" spans="2:28" ht="15" hidden="1" outlineLevel="2" x14ac:dyDescent="0.25">
      <c r="B765" s="3" t="s">
        <v>258</v>
      </c>
      <c r="E765" s="8" t="s">
        <v>19</v>
      </c>
      <c r="G765" s="58">
        <f xml:space="preserve"> G761</f>
        <v>0</v>
      </c>
    </row>
    <row r="766" spans="2:28" hidden="1" outlineLevel="2" x14ac:dyDescent="0.2">
      <c r="B766" s="3" t="s">
        <v>259</v>
      </c>
      <c r="E766" s="30" t="s">
        <v>9</v>
      </c>
      <c r="G766" s="105" t="str">
        <f>IFERROR(IRR(J766:N766), "н.п.")</f>
        <v>н.п.</v>
      </c>
      <c r="J766" s="54">
        <f xml:space="preserve">  N749</f>
        <v>0</v>
      </c>
      <c r="K766" s="54">
        <f xml:space="preserve"> S749</f>
        <v>0</v>
      </c>
      <c r="L766" s="54">
        <f xml:space="preserve"> V749</f>
        <v>0</v>
      </c>
      <c r="M766" s="54">
        <f xml:space="preserve"> Y749</f>
        <v>0</v>
      </c>
      <c r="N766" s="54">
        <f xml:space="preserve"> AB749</f>
        <v>0</v>
      </c>
    </row>
    <row r="767" spans="2:28" hidden="1" outlineLevel="2" x14ac:dyDescent="0.2">
      <c r="B767" s="3" t="s">
        <v>260</v>
      </c>
      <c r="E767" s="8" t="s">
        <v>99</v>
      </c>
      <c r="G767" s="54">
        <f>SUM(N767, S767, V767, Y767, AB767)</f>
        <v>0</v>
      </c>
      <c r="N767" s="54">
        <f>IF(N749&lt;0, 1, 0)</f>
        <v>0</v>
      </c>
      <c r="S767" s="54">
        <f>IF(S749&lt;0, 1, 0)</f>
        <v>0</v>
      </c>
      <c r="V767" s="54">
        <f>IF(V749&lt;0, 1, 0)</f>
        <v>0</v>
      </c>
      <c r="Y767" s="54">
        <f>IF(Y749&lt;0, 1, 0)</f>
        <v>0</v>
      </c>
      <c r="AB767" s="54">
        <f>IF(AB749&lt;0, 1, 0)</f>
        <v>0</v>
      </c>
    </row>
    <row r="768" spans="2:28" hidden="1" outlineLevel="2" x14ac:dyDescent="0.2">
      <c r="B768" s="3" t="s">
        <v>261</v>
      </c>
      <c r="E768" s="8" t="s">
        <v>99</v>
      </c>
      <c r="G768" s="54">
        <f>SUM(N768, S768, V768, Y768, AB768)</f>
        <v>0</v>
      </c>
      <c r="N768" s="54">
        <f>IF(N758&lt;0, 1, 0)</f>
        <v>0</v>
      </c>
      <c r="S768" s="54">
        <f>IF(S758&lt;0, 1, 0)</f>
        <v>0</v>
      </c>
      <c r="V768" s="54">
        <f>IF(V758&lt;0, 1, 0)</f>
        <v>0</v>
      </c>
      <c r="Y768" s="54">
        <f>IF(Y758&lt;0, 1, 0)</f>
        <v>0</v>
      </c>
      <c r="AB768" s="54">
        <f>IF(AB758&lt;0, 1, 0)</f>
        <v>0</v>
      </c>
    </row>
    <row r="769" spans="2:28" hidden="1" outlineLevel="2" x14ac:dyDescent="0.2">
      <c r="B769" s="3" t="s">
        <v>262</v>
      </c>
      <c r="G769" s="105" t="str">
        <f xml:space="preserve">  IFERROR(G765 / G771, "н.п.")</f>
        <v>н.п.</v>
      </c>
    </row>
    <row r="770" spans="2:28" hidden="1" outlineLevel="2" x14ac:dyDescent="0.2">
      <c r="B770" s="50" t="s">
        <v>263</v>
      </c>
      <c r="E770" s="8" t="s">
        <v>19</v>
      </c>
      <c r="N770" s="54">
        <f xml:space="preserve"> SUM(N728:N731)</f>
        <v>0</v>
      </c>
      <c r="S770" s="54">
        <f xml:space="preserve"> SUM(S728:S731)</f>
        <v>0</v>
      </c>
      <c r="V770" s="54">
        <f xml:space="preserve"> SUM(V728:V731)</f>
        <v>0</v>
      </c>
      <c r="Y770" s="54">
        <f xml:space="preserve"> SUM(Y728:Y731)</f>
        <v>0</v>
      </c>
      <c r="AB770" s="54">
        <f xml:space="preserve"> SUM(AB728:AB731)</f>
        <v>0</v>
      </c>
    </row>
    <row r="771" spans="2:28" hidden="1" outlineLevel="2" x14ac:dyDescent="0.2">
      <c r="B771" s="50" t="s">
        <v>264</v>
      </c>
      <c r="E771" s="8" t="s">
        <v>19</v>
      </c>
      <c r="G771" s="54">
        <f xml:space="preserve"> SUM(N771, S771, V771, Y771, AB771)</f>
        <v>0</v>
      </c>
      <c r="N771" s="54">
        <f xml:space="preserve"> N770 * N756</f>
        <v>0</v>
      </c>
      <c r="S771" s="54">
        <f xml:space="preserve"> S770 * S756</f>
        <v>0</v>
      </c>
      <c r="V771" s="54">
        <f xml:space="preserve"> V770 * V756</f>
        <v>0</v>
      </c>
      <c r="Y771" s="54">
        <f xml:space="preserve"> Y770 * Y756</f>
        <v>0</v>
      </c>
      <c r="AB771" s="54">
        <f xml:space="preserve"> AB770 * AB756</f>
        <v>0</v>
      </c>
    </row>
  </sheetData>
  <mergeCells count="1">
    <mergeCell ref="J5:AB5"/>
  </mergeCells>
  <dataValidations count="4">
    <dataValidation type="list" allowBlank="1" showInputMessage="1" showErrorMessage="1" sqref="G58 G68" xr:uid="{D6DA6875-1D74-431D-A8BB-71AB609B670C}">
      <formula1>"Базовый сценарий, Оптимистичный сценарий, Пессимистичный сценарий"</formula1>
    </dataValidation>
    <dataValidation type="list" allowBlank="1" showInputMessage="1" showErrorMessage="1" sqref="G41" xr:uid="{2C01865B-6EB7-46BA-8CDA-728F95FC6A57}">
      <mc:AlternateContent xmlns:x12ac="http://schemas.microsoft.com/office/spreadsheetml/2011/1/ac" xmlns:mc="http://schemas.openxmlformats.org/markup-compatibility/2006">
        <mc:Choice Requires="x12ac">
          <x12ac:list>Доходы," Доходы, уменьшенные на расходы"</x12ac:list>
        </mc:Choice>
        <mc:Fallback>
          <formula1>"Доходы, Доходы, уменьшенные на расходы"</formula1>
        </mc:Fallback>
      </mc:AlternateContent>
    </dataValidation>
    <dataValidation type="list" allowBlank="1" showInputMessage="1" showErrorMessage="1" sqref="G18" xr:uid="{8E34A808-8524-422C-B4FC-C391F2F41899}">
      <formula1>"Общий, Упрощенный"</formula1>
    </dataValidation>
    <dataValidation type="list" allowBlank="1" showInputMessage="1" showErrorMessage="1" sqref="G26" xr:uid="{EAF95BA8-1626-4A80-AD79-38BB30390332}">
      <formula1>$B$21:$B$25</formula1>
    </dataValidation>
  </dataValidations>
  <hyperlinks>
    <hyperlink ref="F214" r:id="rId1" display="www.damodaran.com" xr:uid="{A8F52C25-B48E-412C-8804-60B77084D845}"/>
    <hyperlink ref="F215:F216" r:id="rId2" display="www.damodaran.com" xr:uid="{5E1A5EB5-5F7D-4AE2-94AD-985DA2FC5C77}"/>
  </hyperlinks>
  <pageMargins left="0.7" right="0.7" top="0.75" bottom="0.75" header="0.3" footer="0.3"/>
  <pageSetup paperSize="9" orientation="portrait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E87D2-0B02-4F62-9BBD-3DBB25493BFE}">
  <sheetPr>
    <outlinePr summaryBelow="0"/>
  </sheetPr>
  <dimension ref="B2:AM771"/>
  <sheetViews>
    <sheetView showGridLines="0" tabSelected="1" zoomScale="85" zoomScaleNormal="85" workbookViewId="0">
      <pane xSplit="9" ySplit="7" topLeftCell="J32" activePane="bottomRight" state="frozen"/>
      <selection pane="topRight" activeCell="H1" sqref="H1"/>
      <selection pane="bottomLeft" activeCell="A8" sqref="A8"/>
      <selection pane="bottomRight" activeCell="G36" sqref="G36"/>
    </sheetView>
  </sheetViews>
  <sheetFormatPr defaultRowHeight="14.25" outlineLevelRow="6" outlineLevelCol="1" x14ac:dyDescent="0.25"/>
  <cols>
    <col min="1" max="1" width="1.28515625" style="3" customWidth="1"/>
    <col min="2" max="2" width="9.42578125" style="3" customWidth="1"/>
    <col min="3" max="3" width="6" style="3" customWidth="1"/>
    <col min="4" max="4" width="63.85546875" style="3" customWidth="1"/>
    <col min="5" max="5" width="15.7109375" style="8" customWidth="1"/>
    <col min="6" max="6" width="41.5703125" style="11" customWidth="1" outlineLevel="1"/>
    <col min="7" max="7" width="21.28515625" style="11" customWidth="1"/>
    <col min="8" max="8" width="2.85546875" style="11" customWidth="1"/>
    <col min="9" max="9" width="1.42578125" style="3" customWidth="1"/>
    <col min="10" max="13" width="13" style="8" customWidth="1" outlineLevel="1"/>
    <col min="14" max="14" width="13" style="8" customWidth="1"/>
    <col min="15" max="18" width="13" style="3" customWidth="1" outlineLevel="1"/>
    <col min="19" max="19" width="13" style="3" customWidth="1"/>
    <col min="20" max="21" width="13" style="3" customWidth="1" outlineLevel="1"/>
    <col min="22" max="22" width="13" style="3" customWidth="1"/>
    <col min="23" max="24" width="13" style="3" customWidth="1" outlineLevel="1"/>
    <col min="25" max="25" width="13" style="3" customWidth="1"/>
    <col min="26" max="27" width="13" style="3" customWidth="1" outlineLevel="1"/>
    <col min="28" max="28" width="13" style="3" customWidth="1"/>
    <col min="29" max="16384" width="9.140625" style="3"/>
  </cols>
  <sheetData>
    <row r="2" spans="2:28" x14ac:dyDescent="0.25">
      <c r="B2" s="2" t="s">
        <v>291</v>
      </c>
    </row>
    <row r="3" spans="2:28" x14ac:dyDescent="0.25">
      <c r="B3" s="3" t="s">
        <v>1</v>
      </c>
      <c r="D3" s="4">
        <v>44927</v>
      </c>
    </row>
    <row r="5" spans="2:28" ht="15" x14ac:dyDescent="0.25">
      <c r="B5" s="6"/>
      <c r="C5" s="5"/>
      <c r="D5" s="5"/>
      <c r="E5" s="9"/>
      <c r="F5" s="12"/>
      <c r="G5" s="12"/>
      <c r="H5" s="12"/>
      <c r="J5" s="109" t="s">
        <v>7</v>
      </c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</row>
    <row r="6" spans="2:28" ht="15" x14ac:dyDescent="0.25">
      <c r="B6" s="3" t="s">
        <v>3</v>
      </c>
      <c r="E6" s="8" t="s">
        <v>5</v>
      </c>
      <c r="F6" s="11" t="s">
        <v>6</v>
      </c>
      <c r="G6" s="8" t="s">
        <v>45</v>
      </c>
      <c r="H6" s="8"/>
      <c r="J6" s="14" t="str">
        <f xml:space="preserve"> "1 кв. "&amp;RIGHT(TEXT($D$3, "ДД.MM.ГГГГ"), 4)</f>
        <v>1 кв. 2023</v>
      </c>
      <c r="K6" s="14" t="str">
        <f xml:space="preserve"> "2 кв. "&amp;RIGHT(TEXT($D$3, "ДД.MM.ГГГГ"), 4)</f>
        <v>2 кв. 2023</v>
      </c>
      <c r="L6" s="14" t="str">
        <f xml:space="preserve"> "3 кв. "&amp;RIGHT(TEXT($D$3, "ДД.MM.ГГГГ"), 4)</f>
        <v>3 кв. 2023</v>
      </c>
      <c r="M6" s="14" t="str">
        <f xml:space="preserve"> "4 кв. "&amp;RIGHT(TEXT($D$3, "ДД.MM.ГГГГ"), 4)</f>
        <v>4 кв. 2023</v>
      </c>
      <c r="N6" s="104">
        <f xml:space="preserve"> RIGHT(TEXT($D$3, "ДД.MM.ГГГГ"), 4) + 0</f>
        <v>2023</v>
      </c>
      <c r="O6" s="15" t="str">
        <f xml:space="preserve"> "1 кв. "&amp;RIGHT(TEXT($D$3, "ДД.MM.ГГГГ"), 4) + 1</f>
        <v>1 кв. 2024</v>
      </c>
      <c r="P6" s="15" t="str">
        <f xml:space="preserve"> "2 кв. "&amp;RIGHT(TEXT($D$3, "ДД.MM.ГГГГ"), 4) + 1</f>
        <v>2 кв. 2024</v>
      </c>
      <c r="Q6" s="15" t="str">
        <f xml:space="preserve"> "3 кв. "&amp;RIGHT(TEXT($D$3, "ДД.MM.ГГГГ"), 4) + 1</f>
        <v>3 кв. 2024</v>
      </c>
      <c r="R6" s="15" t="str">
        <f xml:space="preserve"> "4 кв. "&amp;RIGHT(TEXT($D$3, "ДД.MM.ГГГГ"), 4) + 1</f>
        <v>4 кв. 2024</v>
      </c>
      <c r="S6" s="16">
        <f xml:space="preserve"> RIGHT(TEXT($D$3, "ДД.MM.ГГГГ"), 4) + 1</f>
        <v>2024</v>
      </c>
      <c r="T6" s="17" t="str">
        <f xml:space="preserve"> "1 пол. "&amp;RIGHT(TEXT($D$3, "ДД.MM.ГГГГ"), 4) + 2</f>
        <v>1 пол. 2025</v>
      </c>
      <c r="U6" s="18" t="str">
        <f xml:space="preserve"> "2 пол. "&amp;RIGHT(TEXT($D$3, "ДД.MM.ГГГГ"), 4) + 2</f>
        <v>2 пол. 2025</v>
      </c>
      <c r="V6" s="19">
        <f xml:space="preserve"> RIGHT(TEXT($D$3, "ДД.MM.ГГГГ"), 4) + 2</f>
        <v>2025</v>
      </c>
      <c r="W6" s="20" t="str">
        <f xml:space="preserve"> "1 пол. "&amp;RIGHT(TEXT($D$3, "ДД.MM.ГГГГ"), 4) + 3</f>
        <v>1 пол. 2026</v>
      </c>
      <c r="X6" s="20" t="str">
        <f xml:space="preserve"> "2 пол. "&amp;RIGHT(TEXT($D$3, "ДД.MM.ГГГГ"), 4) + 3</f>
        <v>2 пол. 2026</v>
      </c>
      <c r="Y6" s="21">
        <f xml:space="preserve"> RIGHT(TEXT($D$3, "ДД.MM.ГГГГ"), 4) + 3</f>
        <v>2026</v>
      </c>
      <c r="Z6" s="23" t="str">
        <f xml:space="preserve"> "1 пол. "&amp;RIGHT(TEXT($D$3, "ДД.MM.ГГГГ"), 4) + 4</f>
        <v>1 пол. 2027</v>
      </c>
      <c r="AA6" s="23" t="str">
        <f xml:space="preserve"> "2 пол. "&amp;RIGHT(TEXT($D$3, "ДД.MM.ГГГГ"), 4) + 4</f>
        <v>2 пол. 2027</v>
      </c>
      <c r="AB6" s="22">
        <f xml:space="preserve"> RIGHT(TEXT($D$3, "ДД.MM.ГГГГ"), 4) + 4</f>
        <v>2027</v>
      </c>
    </row>
    <row r="7" spans="2:28" s="7" customFormat="1" x14ac:dyDescent="0.25">
      <c r="B7" s="7" t="s">
        <v>4</v>
      </c>
      <c r="E7" s="10"/>
      <c r="F7" s="13"/>
      <c r="G7" s="13"/>
      <c r="H7" s="13"/>
      <c r="J7" s="24">
        <f>3/12</f>
        <v>0.25</v>
      </c>
      <c r="K7" s="24">
        <f>3/12</f>
        <v>0.25</v>
      </c>
      <c r="L7" s="24">
        <f>3/12</f>
        <v>0.25</v>
      </c>
      <c r="M7" s="24">
        <f>3/12</f>
        <v>0.25</v>
      </c>
      <c r="N7" s="24">
        <v>1</v>
      </c>
      <c r="O7" s="24">
        <f>3/12</f>
        <v>0.25</v>
      </c>
      <c r="P7" s="24">
        <f>3/12</f>
        <v>0.25</v>
      </c>
      <c r="Q7" s="24">
        <f>3/12</f>
        <v>0.25</v>
      </c>
      <c r="R7" s="24">
        <f>3/12</f>
        <v>0.25</v>
      </c>
      <c r="S7" s="24">
        <v>1</v>
      </c>
      <c r="T7" s="24">
        <f xml:space="preserve"> 6/12</f>
        <v>0.5</v>
      </c>
      <c r="U7" s="24">
        <f xml:space="preserve"> 6/12</f>
        <v>0.5</v>
      </c>
      <c r="V7" s="24">
        <v>1</v>
      </c>
      <c r="W7" s="24">
        <f xml:space="preserve"> 6/12</f>
        <v>0.5</v>
      </c>
      <c r="X7" s="24">
        <f xml:space="preserve"> 6/12</f>
        <v>0.5</v>
      </c>
      <c r="Y7" s="24">
        <v>1</v>
      </c>
      <c r="Z7" s="24">
        <f xml:space="preserve"> 6/12</f>
        <v>0.5</v>
      </c>
      <c r="AA7" s="24">
        <f xml:space="preserve"> 6/12</f>
        <v>0.5</v>
      </c>
      <c r="AB7" s="24">
        <v>1</v>
      </c>
    </row>
    <row r="9" spans="2:28" ht="15" x14ac:dyDescent="0.25">
      <c r="B9" s="28" t="s">
        <v>2</v>
      </c>
      <c r="C9" s="25"/>
      <c r="D9" s="25"/>
      <c r="E9" s="26"/>
      <c r="F9" s="27"/>
      <c r="G9" s="27"/>
      <c r="H9" s="27"/>
      <c r="I9" s="25"/>
      <c r="J9" s="26"/>
      <c r="K9" s="26"/>
      <c r="L9" s="26"/>
      <c r="M9" s="26"/>
      <c r="N9" s="26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spans="2:28" outlineLevel="1" x14ac:dyDescent="0.25"/>
    <row r="11" spans="2:28" ht="15" outlineLevel="1" x14ac:dyDescent="0.2">
      <c r="B11" s="29" t="s">
        <v>8</v>
      </c>
      <c r="C11" s="29"/>
      <c r="E11" s="30" t="s">
        <v>9</v>
      </c>
      <c r="F11" s="107" t="s">
        <v>267</v>
      </c>
      <c r="G11" s="31"/>
      <c r="H11" s="31"/>
      <c r="I11" s="1"/>
      <c r="J11" s="32">
        <f t="shared" ref="J11:M12" si="0" xml:space="preserve"> (1 + $N11) ^ J$7 - 1</f>
        <v>1.2994512615554177E-2</v>
      </c>
      <c r="K11" s="32">
        <f t="shared" si="0"/>
        <v>1.2994512615554177E-2</v>
      </c>
      <c r="L11" s="32">
        <f t="shared" si="0"/>
        <v>1.2994512615554177E-2</v>
      </c>
      <c r="M11" s="32">
        <f t="shared" si="0"/>
        <v>1.2994512615554177E-2</v>
      </c>
      <c r="N11" s="33">
        <v>5.2999999999999999E-2</v>
      </c>
      <c r="O11" s="32">
        <f t="shared" ref="O11:R12" si="1" xml:space="preserve"> (1 + $S11) ^ O$7 - 1</f>
        <v>9.8534065489688238E-3</v>
      </c>
      <c r="P11" s="32">
        <f t="shared" si="1"/>
        <v>9.8534065489688238E-3</v>
      </c>
      <c r="Q11" s="32">
        <f t="shared" si="1"/>
        <v>9.8534065489688238E-3</v>
      </c>
      <c r="R11" s="32">
        <f t="shared" si="1"/>
        <v>9.8534065489688238E-3</v>
      </c>
      <c r="S11" s="33">
        <v>0.04</v>
      </c>
      <c r="T11" s="32">
        <f xml:space="preserve"> (1 + $V11) ^ T$7 - 1</f>
        <v>1.9803902718557032E-2</v>
      </c>
      <c r="U11" s="32">
        <f xml:space="preserve"> (1 + $V11) ^ U$7 - 1</f>
        <v>1.9803902718557032E-2</v>
      </c>
      <c r="V11" s="33">
        <v>0.04</v>
      </c>
      <c r="W11" s="32">
        <f xml:space="preserve"> (1 + $Y11) ^ W$7 - 1</f>
        <v>1.9803902718557032E-2</v>
      </c>
      <c r="X11" s="32">
        <f xml:space="preserve"> (1 + $Y11) ^ X$7 - 1</f>
        <v>1.9803902718557032E-2</v>
      </c>
      <c r="Y11" s="33">
        <v>0.04</v>
      </c>
      <c r="Z11" s="32">
        <f xml:space="preserve"> (1 + $AB11) ^ Z$7 - 1</f>
        <v>1.9803902718557032E-2</v>
      </c>
      <c r="AA11" s="32">
        <f xml:space="preserve"> (1 + $AB11) ^ AA$7 - 1</f>
        <v>1.9803902718557032E-2</v>
      </c>
      <c r="AB11" s="33">
        <v>0.04</v>
      </c>
    </row>
    <row r="12" spans="2:28" ht="15" outlineLevel="1" x14ac:dyDescent="0.2">
      <c r="B12" s="29" t="s">
        <v>10</v>
      </c>
      <c r="C12" s="29"/>
      <c r="E12" s="30" t="s">
        <v>9</v>
      </c>
      <c r="F12" s="107" t="s">
        <v>267</v>
      </c>
      <c r="G12" s="31"/>
      <c r="H12" s="31"/>
      <c r="I12" s="1"/>
      <c r="J12" s="32">
        <f t="shared" si="0"/>
        <v>-5.8002698390401397E-3</v>
      </c>
      <c r="K12" s="32">
        <f t="shared" si="0"/>
        <v>-5.8002698390401397E-3</v>
      </c>
      <c r="L12" s="32">
        <f t="shared" si="0"/>
        <v>-5.8002698390401397E-3</v>
      </c>
      <c r="M12" s="32">
        <f t="shared" si="0"/>
        <v>-5.8002698390401397E-3</v>
      </c>
      <c r="N12" s="33">
        <v>-2.3E-2</v>
      </c>
      <c r="O12" s="32">
        <f t="shared" si="1"/>
        <v>1.2513165597931364E-2</v>
      </c>
      <c r="P12" s="32">
        <f t="shared" si="1"/>
        <v>1.2513165597931364E-2</v>
      </c>
      <c r="Q12" s="32">
        <f t="shared" si="1"/>
        <v>1.2513165597931364E-2</v>
      </c>
      <c r="R12" s="32">
        <f t="shared" si="1"/>
        <v>1.2513165597931364E-2</v>
      </c>
      <c r="S12" s="33">
        <v>5.0999999999999997E-2</v>
      </c>
      <c r="T12" s="32">
        <f xml:space="preserve"> (1 + $V12) ^ T$7 - 1</f>
        <v>2.0784012413987529E-2</v>
      </c>
      <c r="U12" s="32">
        <f xml:space="preserve"> (1 + $V12) ^ U$7 - 1</f>
        <v>2.0784012413987529E-2</v>
      </c>
      <c r="V12" s="33">
        <v>4.2000000000000003E-2</v>
      </c>
      <c r="W12" s="32">
        <f xml:space="preserve"> (1 + $Y12) ^ W$7 - 1</f>
        <v>2.0294075254776667E-2</v>
      </c>
      <c r="X12" s="32">
        <f xml:space="preserve"> (1 + $Y12) ^ X$7 - 1</f>
        <v>2.0294075254776667E-2</v>
      </c>
      <c r="Y12" s="33">
        <v>4.1000000000000002E-2</v>
      </c>
      <c r="Z12" s="32">
        <f xml:space="preserve"> (1 + $AB12) ^ Z$7 - 1</f>
        <v>1.9803902718557032E-2</v>
      </c>
      <c r="AA12" s="32">
        <f xml:space="preserve"> (1 + $AB12) ^ AA$7 - 1</f>
        <v>1.9803902718557032E-2</v>
      </c>
      <c r="AB12" s="33">
        <v>0.04</v>
      </c>
    </row>
    <row r="13" spans="2:28" outlineLevel="1" x14ac:dyDescent="0.2">
      <c r="B13" s="29"/>
      <c r="C13" s="29"/>
      <c r="E13" s="30"/>
      <c r="F13" s="31"/>
      <c r="G13" s="31"/>
      <c r="H13" s="31"/>
      <c r="I13" s="1"/>
      <c r="J13" s="30"/>
      <c r="K13" s="30"/>
      <c r="L13" s="30"/>
      <c r="M13" s="30"/>
      <c r="N13" s="34"/>
      <c r="O13" s="30"/>
      <c r="P13" s="30"/>
      <c r="Q13" s="30"/>
      <c r="R13" s="30"/>
      <c r="S13" s="34"/>
      <c r="T13" s="30"/>
      <c r="U13" s="30"/>
      <c r="V13" s="30"/>
      <c r="W13" s="30"/>
      <c r="X13" s="34"/>
      <c r="Y13" s="30"/>
      <c r="Z13" s="30"/>
      <c r="AA13" s="30"/>
      <c r="AB13" s="30"/>
    </row>
    <row r="14" spans="2:28" ht="15" outlineLevel="1" x14ac:dyDescent="0.2">
      <c r="B14" s="29" t="s">
        <v>11</v>
      </c>
      <c r="C14" s="29"/>
      <c r="E14" s="30" t="s">
        <v>9</v>
      </c>
      <c r="F14" s="107" t="s">
        <v>267</v>
      </c>
      <c r="G14" s="31"/>
      <c r="H14" s="31"/>
      <c r="I14" s="1"/>
      <c r="J14" s="32">
        <f xml:space="preserve"> (1 + $N14) ^ J$7 - 1</f>
        <v>1.323492903514123E-2</v>
      </c>
      <c r="K14" s="32">
        <f xml:space="preserve"> (1 + $N14) ^ K$7 - 1</f>
        <v>1.323492903514123E-2</v>
      </c>
      <c r="L14" s="32">
        <f xml:space="preserve"> (1 + $N14) ^ L$7 - 1</f>
        <v>1.323492903514123E-2</v>
      </c>
      <c r="M14" s="32">
        <f xml:space="preserve"> (1 + $N14) ^ M$7 - 1</f>
        <v>1.323492903514123E-2</v>
      </c>
      <c r="N14" s="33">
        <v>5.3999999999999999E-2</v>
      </c>
      <c r="O14" s="32">
        <f xml:space="preserve"> (1 + $S14) ^ O$7 - 1</f>
        <v>6.9276778651612414E-3</v>
      </c>
      <c r="P14" s="32">
        <f xml:space="preserve"> (1 + $S14) ^ P$7 - 1</f>
        <v>6.9276778651612414E-3</v>
      </c>
      <c r="Q14" s="32">
        <f xml:space="preserve"> (1 + $S14) ^ Q$7 - 1</f>
        <v>6.9276778651612414E-3</v>
      </c>
      <c r="R14" s="32">
        <f xml:space="preserve"> (1 + $S14) ^ R$7 - 1</f>
        <v>6.9276778651612414E-3</v>
      </c>
      <c r="S14" s="33">
        <v>2.8000000000000001E-2</v>
      </c>
      <c r="T14" s="32">
        <f xml:space="preserve"> (1 + $V14) ^ T$7 - 1</f>
        <v>1.3903348450926112E-2</v>
      </c>
      <c r="U14" s="32">
        <f xml:space="preserve"> (1 + $V14) ^ U$7 - 1</f>
        <v>1.3903348450926112E-2</v>
      </c>
      <c r="V14" s="33">
        <v>2.8000000000000001E-2</v>
      </c>
      <c r="W14" s="32">
        <f xml:space="preserve"> (1 + $Y14) ^ W$7 - 1</f>
        <v>1.2422836565829209E-2</v>
      </c>
      <c r="X14" s="32">
        <f xml:space="preserve"> (1 + $Y14) ^ X$7 - 1</f>
        <v>1.2422836565829209E-2</v>
      </c>
      <c r="Y14" s="33">
        <v>2.5000000000000001E-2</v>
      </c>
      <c r="Z14" s="32">
        <f xml:space="preserve"> (1 + $AB14) ^ Z$7 - 1</f>
        <v>1.2422836565829209E-2</v>
      </c>
      <c r="AA14" s="32">
        <f xml:space="preserve"> (1 + $AB14) ^ AA$7 - 1</f>
        <v>1.2422836565829209E-2</v>
      </c>
      <c r="AB14" s="33">
        <v>2.5000000000000001E-2</v>
      </c>
    </row>
    <row r="15" spans="2:28" outlineLevel="1" x14ac:dyDescent="0.2">
      <c r="B15" s="1"/>
      <c r="C15" s="1"/>
      <c r="E15" s="35"/>
      <c r="F15" s="36"/>
      <c r="G15" s="36"/>
      <c r="H15" s="36"/>
      <c r="I15" s="1"/>
      <c r="J15" s="30"/>
      <c r="K15" s="30"/>
      <c r="L15" s="30"/>
      <c r="M15" s="30"/>
      <c r="N15" s="34"/>
      <c r="O15" s="30"/>
      <c r="P15" s="30"/>
      <c r="Q15" s="30"/>
      <c r="R15" s="30"/>
      <c r="S15" s="34"/>
      <c r="T15" s="30"/>
      <c r="U15" s="30"/>
      <c r="V15" s="30"/>
      <c r="W15" s="30"/>
      <c r="X15" s="34"/>
      <c r="Y15" s="30"/>
      <c r="Z15" s="30"/>
      <c r="AA15" s="30"/>
      <c r="AB15" s="30"/>
    </row>
    <row r="16" spans="2:28" outlineLevel="1" x14ac:dyDescent="0.2">
      <c r="B16" s="29" t="s">
        <v>12</v>
      </c>
      <c r="C16" s="29"/>
      <c r="E16" s="30" t="s">
        <v>9</v>
      </c>
      <c r="F16" s="31" t="s">
        <v>266</v>
      </c>
      <c r="G16" s="31"/>
      <c r="H16" s="31"/>
      <c r="I16" s="1"/>
      <c r="J16" s="32">
        <f xml:space="preserve"> (1 + $N16) ^ J$7 - 1</f>
        <v>2.4113689084445111E-2</v>
      </c>
      <c r="K16" s="32">
        <f xml:space="preserve"> (1 + $N16) ^ K$7 - 1</f>
        <v>2.4113689084445111E-2</v>
      </c>
      <c r="L16" s="32">
        <f xml:space="preserve"> (1 + $N16) ^ L$7 - 1</f>
        <v>2.4113689084445111E-2</v>
      </c>
      <c r="M16" s="32">
        <f xml:space="preserve"> (1 + $N16) ^ M$7 - 1</f>
        <v>2.4113689084445111E-2</v>
      </c>
      <c r="N16" s="33">
        <v>0.1</v>
      </c>
      <c r="O16" s="32">
        <f xml:space="preserve"> (1 + $S16) ^ O$7 - 1</f>
        <v>2.4113689084445111E-2</v>
      </c>
      <c r="P16" s="32">
        <f xml:space="preserve"> (1 + $S16) ^ P$7 - 1</f>
        <v>2.4113689084445111E-2</v>
      </c>
      <c r="Q16" s="32">
        <f xml:space="preserve"> (1 + $S16) ^ Q$7 - 1</f>
        <v>2.4113689084445111E-2</v>
      </c>
      <c r="R16" s="32">
        <f xml:space="preserve"> (1 + $S16) ^ R$7 - 1</f>
        <v>2.4113689084445111E-2</v>
      </c>
      <c r="S16" s="33">
        <v>0.1</v>
      </c>
      <c r="T16" s="32">
        <f xml:space="preserve"> (1 + $V16) ^ T$7 - 1</f>
        <v>4.8808848170151631E-2</v>
      </c>
      <c r="U16" s="32">
        <f xml:space="preserve"> (1 + $V16) ^ U$7 - 1</f>
        <v>4.8808848170151631E-2</v>
      </c>
      <c r="V16" s="33">
        <v>0.1</v>
      </c>
      <c r="W16" s="32">
        <f xml:space="preserve"> (1 + $Y16) ^ W$7 - 1</f>
        <v>4.8808848170151631E-2</v>
      </c>
      <c r="X16" s="32">
        <f xml:space="preserve"> (1 + $Y16) ^ X$7 - 1</f>
        <v>4.8808848170151631E-2</v>
      </c>
      <c r="Y16" s="33">
        <v>0.1</v>
      </c>
      <c r="Z16" s="32">
        <f xml:space="preserve"> (1 + $AB16) ^ Z$7 - 1</f>
        <v>4.8808848170151631E-2</v>
      </c>
      <c r="AA16" s="32">
        <f xml:space="preserve"> (1 + $AB16) ^ AA$7 - 1</f>
        <v>4.8808848170151631E-2</v>
      </c>
      <c r="AB16" s="33">
        <v>0.1</v>
      </c>
    </row>
    <row r="17" spans="2:28" outlineLevel="1" x14ac:dyDescent="0.2">
      <c r="B17" s="1"/>
      <c r="C17" s="1"/>
      <c r="E17" s="35"/>
      <c r="F17" s="36"/>
      <c r="G17" s="36"/>
      <c r="H17" s="36"/>
      <c r="I17" s="1"/>
      <c r="J17" s="30"/>
      <c r="K17" s="30"/>
      <c r="L17" s="30"/>
      <c r="M17" s="30"/>
      <c r="N17" s="34"/>
      <c r="O17" s="30"/>
      <c r="P17" s="30"/>
      <c r="Q17" s="30"/>
      <c r="R17" s="30"/>
      <c r="S17" s="34"/>
      <c r="T17" s="30"/>
      <c r="U17" s="30"/>
      <c r="V17" s="30"/>
      <c r="W17" s="30"/>
      <c r="X17" s="34"/>
      <c r="Y17" s="30"/>
      <c r="Z17" s="30"/>
      <c r="AA17" s="30"/>
      <c r="AB17" s="30"/>
    </row>
    <row r="18" spans="2:28" ht="15" outlineLevel="1" x14ac:dyDescent="0.25">
      <c r="B18" s="37" t="s">
        <v>200</v>
      </c>
      <c r="C18" s="1"/>
      <c r="E18" s="35"/>
      <c r="F18" s="36"/>
      <c r="G18" s="57" t="s">
        <v>246</v>
      </c>
      <c r="H18" s="8">
        <f>IF(G18="Общий",1,2)</f>
        <v>2</v>
      </c>
      <c r="I18" s="1"/>
      <c r="J18" s="30"/>
      <c r="K18" s="30"/>
      <c r="L18" s="30"/>
      <c r="M18" s="30"/>
      <c r="N18" s="3"/>
    </row>
    <row r="19" spans="2:28" ht="15" outlineLevel="1" x14ac:dyDescent="0.25">
      <c r="B19" s="37"/>
      <c r="C19" s="1"/>
      <c r="E19" s="35"/>
      <c r="F19" s="36"/>
      <c r="G19" s="36"/>
      <c r="H19" s="8"/>
      <c r="I19" s="1"/>
      <c r="J19" s="30"/>
      <c r="K19" s="30"/>
      <c r="L19" s="30"/>
      <c r="M19" s="30"/>
      <c r="N19" s="34"/>
      <c r="O19" s="30"/>
      <c r="P19" s="30"/>
      <c r="Q19" s="30"/>
      <c r="R19" s="30"/>
      <c r="S19" s="34"/>
      <c r="T19" s="30"/>
      <c r="U19" s="30"/>
      <c r="V19" s="30"/>
      <c r="W19" s="30"/>
      <c r="X19" s="34"/>
      <c r="Y19" s="30"/>
      <c r="Z19" s="30"/>
      <c r="AA19" s="30"/>
      <c r="AB19" s="30"/>
    </row>
    <row r="20" spans="2:28" outlineLevel="1" x14ac:dyDescent="0.2">
      <c r="B20" s="29" t="s">
        <v>230</v>
      </c>
      <c r="C20" s="1"/>
      <c r="E20" s="35"/>
      <c r="F20" s="36"/>
      <c r="G20" s="36"/>
      <c r="H20" s="8"/>
      <c r="I20" s="1"/>
      <c r="J20" s="30"/>
      <c r="K20" s="30"/>
      <c r="L20" s="30"/>
      <c r="M20" s="30"/>
      <c r="N20" s="3"/>
      <c r="O20" s="30"/>
      <c r="P20" s="30"/>
      <c r="Q20" s="30"/>
      <c r="R20" s="30"/>
      <c r="T20" s="30"/>
      <c r="U20" s="30"/>
      <c r="W20" s="30"/>
      <c r="X20" s="34"/>
      <c r="Z20" s="30"/>
      <c r="AA20" s="30"/>
    </row>
    <row r="21" spans="2:28" outlineLevel="2" x14ac:dyDescent="0.2">
      <c r="B21" s="30">
        <f xml:space="preserve"> N6</f>
        <v>2023</v>
      </c>
      <c r="C21" s="103" t="str">
        <f xml:space="preserve"> N626</f>
        <v>да</v>
      </c>
      <c r="E21" s="35"/>
      <c r="F21" s="36"/>
      <c r="G21" s="36"/>
      <c r="H21" s="8"/>
      <c r="I21" s="1"/>
      <c r="J21" s="30"/>
      <c r="K21" s="30"/>
      <c r="L21" s="30"/>
      <c r="M21" s="30"/>
      <c r="N21" s="103"/>
      <c r="O21" s="30"/>
      <c r="P21" s="30"/>
      <c r="Q21" s="30"/>
      <c r="R21" s="30"/>
      <c r="S21" s="103"/>
      <c r="T21" s="30"/>
      <c r="U21" s="30"/>
      <c r="V21" s="103"/>
      <c r="W21" s="30"/>
      <c r="X21" s="34"/>
      <c r="Y21" s="103"/>
      <c r="Z21" s="30"/>
      <c r="AA21" s="30"/>
      <c r="AB21" s="103"/>
    </row>
    <row r="22" spans="2:28" outlineLevel="2" x14ac:dyDescent="0.2">
      <c r="B22" s="30">
        <f xml:space="preserve"> B21+1</f>
        <v>2024</v>
      </c>
      <c r="C22" s="103" t="str">
        <f xml:space="preserve"> S626</f>
        <v>да</v>
      </c>
      <c r="E22" s="35"/>
      <c r="F22" s="36"/>
      <c r="G22" s="36"/>
      <c r="H22" s="8"/>
      <c r="I22" s="1"/>
      <c r="J22" s="30"/>
      <c r="K22" s="30"/>
      <c r="L22" s="30"/>
      <c r="M22" s="30"/>
      <c r="N22" s="103"/>
      <c r="O22" s="30"/>
      <c r="P22" s="30"/>
      <c r="Q22" s="30"/>
      <c r="R22" s="30"/>
      <c r="S22" s="103"/>
      <c r="T22" s="30"/>
      <c r="U22" s="30"/>
      <c r="V22" s="103"/>
      <c r="W22" s="30"/>
      <c r="X22" s="34"/>
      <c r="Y22" s="103"/>
      <c r="Z22" s="30"/>
      <c r="AA22" s="30"/>
      <c r="AB22" s="103"/>
    </row>
    <row r="23" spans="2:28" outlineLevel="2" x14ac:dyDescent="0.2">
      <c r="B23" s="30">
        <f xml:space="preserve"> B22+1</f>
        <v>2025</v>
      </c>
      <c r="C23" s="103" t="str">
        <f xml:space="preserve"> V626</f>
        <v>да</v>
      </c>
      <c r="E23" s="35"/>
      <c r="F23" s="36"/>
      <c r="G23" s="36"/>
      <c r="H23" s="8"/>
      <c r="I23" s="1"/>
      <c r="J23" s="30"/>
      <c r="K23" s="30"/>
      <c r="L23" s="30"/>
      <c r="M23" s="30"/>
      <c r="N23" s="103"/>
      <c r="O23" s="30"/>
      <c r="P23" s="30"/>
      <c r="Q23" s="30"/>
      <c r="R23" s="30"/>
      <c r="S23" s="103"/>
      <c r="T23" s="30"/>
      <c r="U23" s="30"/>
      <c r="V23" s="103"/>
      <c r="W23" s="30"/>
      <c r="X23" s="34"/>
      <c r="Y23" s="103"/>
      <c r="Z23" s="30"/>
      <c r="AA23" s="30"/>
      <c r="AB23" s="103"/>
    </row>
    <row r="24" spans="2:28" outlineLevel="2" x14ac:dyDescent="0.2">
      <c r="B24" s="30">
        <f xml:space="preserve"> B23+1</f>
        <v>2026</v>
      </c>
      <c r="C24" s="103" t="str">
        <f xml:space="preserve"> Y626</f>
        <v>да</v>
      </c>
      <c r="E24" s="35"/>
      <c r="F24" s="36"/>
      <c r="G24" s="36"/>
      <c r="H24" s="8"/>
      <c r="I24" s="1"/>
      <c r="J24" s="30"/>
      <c r="K24" s="30"/>
      <c r="L24" s="30"/>
      <c r="M24" s="30"/>
      <c r="N24" s="103"/>
      <c r="O24" s="30"/>
      <c r="P24" s="30"/>
      <c r="Q24" s="30"/>
      <c r="R24" s="30"/>
      <c r="S24" s="103"/>
      <c r="T24" s="30"/>
      <c r="U24" s="30"/>
      <c r="V24" s="103"/>
      <c r="W24" s="30"/>
      <c r="X24" s="34"/>
      <c r="Y24" s="103"/>
      <c r="Z24" s="30"/>
      <c r="AA24" s="30"/>
      <c r="AB24" s="103"/>
    </row>
    <row r="25" spans="2:28" outlineLevel="2" x14ac:dyDescent="0.2">
      <c r="B25" s="30">
        <f xml:space="preserve"> B24+1</f>
        <v>2027</v>
      </c>
      <c r="C25" s="103" t="str">
        <f xml:space="preserve"> AB626</f>
        <v>да</v>
      </c>
      <c r="E25" s="35"/>
      <c r="F25" s="36"/>
      <c r="G25" s="36"/>
      <c r="H25" s="8"/>
      <c r="I25" s="1"/>
      <c r="J25" s="30"/>
      <c r="K25" s="30"/>
      <c r="L25" s="30"/>
      <c r="M25" s="30"/>
      <c r="N25" s="3"/>
      <c r="O25" s="30"/>
      <c r="P25" s="30"/>
      <c r="Q25" s="30"/>
      <c r="R25" s="30"/>
      <c r="S25" s="103"/>
      <c r="T25" s="30"/>
      <c r="U25" s="30"/>
      <c r="V25" s="103"/>
      <c r="W25" s="30"/>
      <c r="X25" s="34"/>
      <c r="Y25" s="103"/>
      <c r="Z25" s="30"/>
      <c r="AA25" s="30"/>
      <c r="AB25" s="103"/>
    </row>
    <row r="26" spans="2:28" ht="15" outlineLevel="1" x14ac:dyDescent="0.25">
      <c r="B26" s="1" t="s">
        <v>231</v>
      </c>
      <c r="C26" s="1"/>
      <c r="E26" s="35"/>
      <c r="F26" s="36"/>
      <c r="G26" s="57">
        <v>2027</v>
      </c>
      <c r="H26" s="8"/>
      <c r="I26" s="1"/>
      <c r="J26" s="54">
        <f xml:space="preserve"> $N26</f>
        <v>0</v>
      </c>
      <c r="K26" s="54">
        <f xml:space="preserve"> $N26</f>
        <v>0</v>
      </c>
      <c r="L26" s="54">
        <f xml:space="preserve"> $N26</f>
        <v>0</v>
      </c>
      <c r="M26" s="54">
        <f xml:space="preserve"> $N26</f>
        <v>0</v>
      </c>
      <c r="N26" s="58">
        <f xml:space="preserve"> IF(N6&gt;=$G$26, 1, 0)</f>
        <v>0</v>
      </c>
      <c r="O26" s="54">
        <f xml:space="preserve"> $S26</f>
        <v>0</v>
      </c>
      <c r="P26" s="54">
        <f xml:space="preserve"> $S26</f>
        <v>0</v>
      </c>
      <c r="Q26" s="54">
        <f xml:space="preserve"> $S26</f>
        <v>0</v>
      </c>
      <c r="R26" s="54">
        <f xml:space="preserve"> $S26</f>
        <v>0</v>
      </c>
      <c r="S26" s="58">
        <f xml:space="preserve"> IF(S6&gt;=$G$26, 1, 0)</f>
        <v>0</v>
      </c>
      <c r="T26" s="54">
        <f xml:space="preserve"> $V26</f>
        <v>0</v>
      </c>
      <c r="U26" s="54">
        <f xml:space="preserve"> $V26</f>
        <v>0</v>
      </c>
      <c r="V26" s="58">
        <f xml:space="preserve"> IF(V6&gt;=$G$26, 1, 0)</f>
        <v>0</v>
      </c>
      <c r="W26" s="54">
        <f xml:space="preserve"> $Y26</f>
        <v>0</v>
      </c>
      <c r="X26" s="54">
        <f xml:space="preserve"> $Y26</f>
        <v>0</v>
      </c>
      <c r="Y26" s="58">
        <f xml:space="preserve"> IF(Y6&gt;=$G$26, 1, 0)</f>
        <v>0</v>
      </c>
      <c r="Z26" s="54">
        <f xml:space="preserve"> $AB26</f>
        <v>1</v>
      </c>
      <c r="AA26" s="54">
        <f xml:space="preserve"> $AB26</f>
        <v>1</v>
      </c>
      <c r="AB26" s="58">
        <f xml:space="preserve"> IF(AB6&gt;=$G$26, 1, 0)</f>
        <v>1</v>
      </c>
    </row>
    <row r="27" spans="2:28" outlineLevel="1" x14ac:dyDescent="0.2">
      <c r="B27" s="1"/>
      <c r="C27" s="1"/>
      <c r="E27" s="35"/>
      <c r="F27" s="36"/>
      <c r="G27" s="36"/>
      <c r="H27" s="36"/>
      <c r="I27" s="1"/>
      <c r="J27" s="30"/>
      <c r="K27" s="30"/>
      <c r="L27" s="30"/>
      <c r="M27" s="30"/>
      <c r="N27" s="34"/>
      <c r="O27" s="30"/>
      <c r="P27" s="30"/>
      <c r="Q27" s="30"/>
      <c r="R27" s="30"/>
      <c r="S27" s="34"/>
      <c r="T27" s="30"/>
      <c r="U27" s="30"/>
      <c r="V27" s="30"/>
      <c r="W27" s="30"/>
      <c r="X27" s="34"/>
      <c r="Y27" s="30"/>
      <c r="Z27" s="30"/>
      <c r="AA27" s="30"/>
      <c r="AB27" s="30"/>
    </row>
    <row r="28" spans="2:28" ht="15" outlineLevel="1" x14ac:dyDescent="0.25">
      <c r="B28" s="37" t="s">
        <v>13</v>
      </c>
      <c r="C28" s="1"/>
      <c r="E28" s="35"/>
      <c r="F28" s="36"/>
      <c r="G28" s="36"/>
      <c r="H28" s="36"/>
      <c r="I28" s="1"/>
      <c r="J28" s="30"/>
      <c r="K28" s="30"/>
      <c r="L28" s="30"/>
      <c r="M28" s="30"/>
      <c r="N28" s="34"/>
      <c r="O28" s="30"/>
      <c r="P28" s="30"/>
      <c r="Q28" s="30"/>
      <c r="R28" s="30"/>
      <c r="S28" s="34"/>
      <c r="T28" s="30"/>
      <c r="U28" s="30"/>
      <c r="V28" s="30"/>
      <c r="W28" s="30"/>
      <c r="X28" s="34"/>
      <c r="Y28" s="30"/>
      <c r="Z28" s="30"/>
      <c r="AA28" s="30"/>
      <c r="AB28" s="30"/>
    </row>
    <row r="29" spans="2:28" outlineLevel="2" x14ac:dyDescent="0.2">
      <c r="B29" s="38" t="s">
        <v>14</v>
      </c>
      <c r="C29" s="29"/>
      <c r="E29" s="30" t="s">
        <v>9</v>
      </c>
      <c r="F29" s="39" t="s">
        <v>33</v>
      </c>
      <c r="G29" s="39"/>
      <c r="H29" s="39"/>
      <c r="I29" s="1"/>
      <c r="J29" s="32">
        <f xml:space="preserve"> (1 + $N29) ^ J$7 - 1</f>
        <v>4.2246635456321124E-2</v>
      </c>
      <c r="K29" s="32">
        <f t="shared" ref="K29:M32" si="2" xml:space="preserve"> (1 + $N29) ^ K$7 - 1</f>
        <v>4.2246635456321124E-2</v>
      </c>
      <c r="L29" s="32">
        <f t="shared" si="2"/>
        <v>4.2246635456321124E-2</v>
      </c>
      <c r="M29" s="32">
        <f t="shared" si="2"/>
        <v>4.2246635456321124E-2</v>
      </c>
      <c r="N29" s="33">
        <v>0.18</v>
      </c>
      <c r="O29" s="32">
        <f t="shared" ref="O29:R32" si="3" xml:space="preserve"> (1 + $S29) ^ O$7 - 1</f>
        <v>4.2246635456321124E-2</v>
      </c>
      <c r="P29" s="32">
        <f t="shared" si="3"/>
        <v>4.2246635456321124E-2</v>
      </c>
      <c r="Q29" s="32">
        <f t="shared" si="3"/>
        <v>4.2246635456321124E-2</v>
      </c>
      <c r="R29" s="32">
        <f t="shared" si="3"/>
        <v>4.2246635456321124E-2</v>
      </c>
      <c r="S29" s="33">
        <v>0.18</v>
      </c>
      <c r="T29" s="32">
        <f t="shared" ref="T29:U32" si="4" xml:space="preserve"> (1 + $V29) ^ T$7 - 1</f>
        <v>8.6278049120021461E-2</v>
      </c>
      <c r="U29" s="32">
        <f t="shared" si="4"/>
        <v>8.6278049120021461E-2</v>
      </c>
      <c r="V29" s="33">
        <v>0.18</v>
      </c>
      <c r="W29" s="32">
        <f t="shared" ref="W29:X32" si="5" xml:space="preserve"> (1 + $Y29) ^ W$7 - 1</f>
        <v>8.6278049120021461E-2</v>
      </c>
      <c r="X29" s="32">
        <f t="shared" si="5"/>
        <v>8.6278049120021461E-2</v>
      </c>
      <c r="Y29" s="33">
        <v>0.18</v>
      </c>
      <c r="Z29" s="32">
        <f t="shared" ref="Z29:AA32" si="6" xml:space="preserve"> (1 + $AB29) ^ Z$7 - 1</f>
        <v>8.6278049120021461E-2</v>
      </c>
      <c r="AA29" s="32">
        <f t="shared" si="6"/>
        <v>8.6278049120021461E-2</v>
      </c>
      <c r="AB29" s="33">
        <v>0.18</v>
      </c>
    </row>
    <row r="30" spans="2:28" outlineLevel="2" x14ac:dyDescent="0.2">
      <c r="B30" s="38" t="s">
        <v>31</v>
      </c>
      <c r="C30" s="29"/>
      <c r="E30" s="30" t="s">
        <v>9</v>
      </c>
      <c r="F30" s="39" t="s">
        <v>32</v>
      </c>
      <c r="G30" s="39"/>
      <c r="H30" s="39"/>
      <c r="I30" s="1"/>
      <c r="J30" s="32">
        <f xml:space="preserve"> (1 + $N30) ^ J$7 - 1</f>
        <v>6.7789972372440888E-2</v>
      </c>
      <c r="K30" s="32">
        <f t="shared" si="2"/>
        <v>6.7789972372440888E-2</v>
      </c>
      <c r="L30" s="32">
        <f t="shared" si="2"/>
        <v>6.7789972372440888E-2</v>
      </c>
      <c r="M30" s="32">
        <f t="shared" si="2"/>
        <v>6.7789972372440888E-2</v>
      </c>
      <c r="N30" s="33">
        <v>0.3</v>
      </c>
      <c r="O30" s="32">
        <f t="shared" si="3"/>
        <v>6.7789972372440888E-2</v>
      </c>
      <c r="P30" s="32">
        <f t="shared" si="3"/>
        <v>6.7789972372440888E-2</v>
      </c>
      <c r="Q30" s="32">
        <f t="shared" si="3"/>
        <v>6.7789972372440888E-2</v>
      </c>
      <c r="R30" s="32">
        <f t="shared" si="3"/>
        <v>6.7789972372440888E-2</v>
      </c>
      <c r="S30" s="33">
        <v>0.3</v>
      </c>
      <c r="T30" s="32">
        <f t="shared" si="4"/>
        <v>0.14017542509913805</v>
      </c>
      <c r="U30" s="32">
        <f t="shared" si="4"/>
        <v>0.14017542509913805</v>
      </c>
      <c r="V30" s="33">
        <v>0.3</v>
      </c>
      <c r="W30" s="32">
        <f t="shared" si="5"/>
        <v>0.14017542509913805</v>
      </c>
      <c r="X30" s="32">
        <f t="shared" si="5"/>
        <v>0.14017542509913805</v>
      </c>
      <c r="Y30" s="33">
        <v>0.3</v>
      </c>
      <c r="Z30" s="32">
        <f t="shared" si="6"/>
        <v>0.14017542509913805</v>
      </c>
      <c r="AA30" s="32">
        <f t="shared" si="6"/>
        <v>0.14017542509913805</v>
      </c>
      <c r="AB30" s="33">
        <v>0.3</v>
      </c>
    </row>
    <row r="31" spans="2:28" outlineLevel="2" x14ac:dyDescent="0.2">
      <c r="B31" s="38" t="s">
        <v>15</v>
      </c>
      <c r="C31" s="29"/>
      <c r="E31" s="30" t="s">
        <v>9</v>
      </c>
      <c r="F31" s="39" t="s">
        <v>34</v>
      </c>
      <c r="G31" s="39"/>
      <c r="H31" s="39"/>
      <c r="I31" s="1"/>
      <c r="J31" s="32">
        <f xml:space="preserve"> (1 + $N31) ^ J$7 - 1</f>
        <v>5.4551986478605929E-3</v>
      </c>
      <c r="K31" s="32">
        <f t="shared" si="2"/>
        <v>5.4551986478605929E-3</v>
      </c>
      <c r="L31" s="32">
        <f xml:space="preserve"> (1 + $N31) ^ L$7 - 1</f>
        <v>5.4551986478605929E-3</v>
      </c>
      <c r="M31" s="32">
        <f xml:space="preserve"> (1 + $N31) ^ M$7 - 1</f>
        <v>5.4551986478605929E-3</v>
      </c>
      <c r="N31" s="33">
        <v>2.1999999999999999E-2</v>
      </c>
      <c r="O31" s="32">
        <f t="shared" si="3"/>
        <v>5.4551986478605929E-3</v>
      </c>
      <c r="P31" s="32">
        <f t="shared" si="3"/>
        <v>5.4551986478605929E-3</v>
      </c>
      <c r="Q31" s="32">
        <f t="shared" si="3"/>
        <v>5.4551986478605929E-3</v>
      </c>
      <c r="R31" s="32">
        <f t="shared" si="3"/>
        <v>5.4551986478605929E-3</v>
      </c>
      <c r="S31" s="33">
        <v>2.1999999999999999E-2</v>
      </c>
      <c r="T31" s="32">
        <f t="shared" si="4"/>
        <v>1.0940156488008945E-2</v>
      </c>
      <c r="U31" s="32">
        <f t="shared" si="4"/>
        <v>1.0940156488008945E-2</v>
      </c>
      <c r="V31" s="33">
        <v>2.1999999999999999E-2</v>
      </c>
      <c r="W31" s="32">
        <f t="shared" si="5"/>
        <v>1.0940156488008945E-2</v>
      </c>
      <c r="X31" s="32">
        <f t="shared" si="5"/>
        <v>1.0940156488008945E-2</v>
      </c>
      <c r="Y31" s="33">
        <v>2.1999999999999999E-2</v>
      </c>
      <c r="Z31" s="32">
        <f t="shared" si="6"/>
        <v>1.0940156488008945E-2</v>
      </c>
      <c r="AA31" s="32">
        <f t="shared" si="6"/>
        <v>1.0940156488008945E-2</v>
      </c>
      <c r="AB31" s="33">
        <v>2.1999999999999999E-2</v>
      </c>
    </row>
    <row r="32" spans="2:28" outlineLevel="2" x14ac:dyDescent="0.2">
      <c r="B32" s="38" t="s">
        <v>16</v>
      </c>
      <c r="C32" s="29"/>
      <c r="E32" s="30" t="s">
        <v>9</v>
      </c>
      <c r="F32" s="39" t="s">
        <v>35</v>
      </c>
      <c r="G32" s="39"/>
      <c r="H32" s="39"/>
      <c r="I32" s="1"/>
      <c r="J32" s="32">
        <f xml:space="preserve"> (1 + $N32) ^ J$7 - 1</f>
        <v>4.6635139392105618E-2</v>
      </c>
      <c r="K32" s="32">
        <f t="shared" si="2"/>
        <v>4.6635139392105618E-2</v>
      </c>
      <c r="L32" s="32">
        <f t="shared" si="2"/>
        <v>4.6635139392105618E-2</v>
      </c>
      <c r="M32" s="32">
        <f t="shared" si="2"/>
        <v>4.6635139392105618E-2</v>
      </c>
      <c r="N32" s="33">
        <v>0.2</v>
      </c>
      <c r="O32" s="32">
        <f t="shared" si="3"/>
        <v>4.6635139392105618E-2</v>
      </c>
      <c r="P32" s="32">
        <f t="shared" si="3"/>
        <v>4.6635139392105618E-2</v>
      </c>
      <c r="Q32" s="32">
        <f t="shared" si="3"/>
        <v>4.6635139392105618E-2</v>
      </c>
      <c r="R32" s="32">
        <f t="shared" si="3"/>
        <v>4.6635139392105618E-2</v>
      </c>
      <c r="S32" s="33">
        <v>0.2</v>
      </c>
      <c r="T32" s="32">
        <f t="shared" si="4"/>
        <v>9.5445115010332149E-2</v>
      </c>
      <c r="U32" s="32">
        <f t="shared" si="4"/>
        <v>9.5445115010332149E-2</v>
      </c>
      <c r="V32" s="33">
        <v>0.2</v>
      </c>
      <c r="W32" s="32">
        <f t="shared" si="5"/>
        <v>9.5445115010332149E-2</v>
      </c>
      <c r="X32" s="32">
        <f t="shared" si="5"/>
        <v>9.5445115010332149E-2</v>
      </c>
      <c r="Y32" s="33">
        <v>0.2</v>
      </c>
      <c r="Z32" s="32">
        <f t="shared" si="6"/>
        <v>9.5445115010332149E-2</v>
      </c>
      <c r="AA32" s="32">
        <f t="shared" si="6"/>
        <v>9.5445115010332149E-2</v>
      </c>
      <c r="AB32" s="33">
        <v>0.2</v>
      </c>
    </row>
    <row r="33" spans="2:39" ht="15" outlineLevel="1" x14ac:dyDescent="0.25">
      <c r="B33" s="1"/>
      <c r="C33" s="1"/>
      <c r="E33" s="35"/>
      <c r="F33" s="36"/>
      <c r="G33" s="36"/>
      <c r="H33" s="36"/>
      <c r="I33" s="1"/>
      <c r="J33" s="35"/>
      <c r="K33" s="35"/>
      <c r="L33" s="35"/>
      <c r="M33" s="35"/>
      <c r="N33" s="40"/>
      <c r="O33" s="35"/>
      <c r="P33" s="35"/>
      <c r="Q33" s="35"/>
      <c r="R33" s="35"/>
      <c r="S33" s="40"/>
      <c r="T33" s="35"/>
      <c r="U33" s="35"/>
      <c r="V33" s="35"/>
      <c r="W33" s="35"/>
      <c r="X33" s="40"/>
      <c r="Y33" s="35"/>
      <c r="Z33" s="35"/>
      <c r="AA33" s="35"/>
      <c r="AB33" s="35"/>
    </row>
    <row r="34" spans="2:39" ht="15" outlineLevel="1" x14ac:dyDescent="0.25">
      <c r="B34" s="37" t="s">
        <v>17</v>
      </c>
      <c r="C34" s="1"/>
      <c r="E34" s="35"/>
      <c r="F34" s="36" t="s">
        <v>18</v>
      </c>
      <c r="G34" s="36"/>
      <c r="H34" s="36"/>
      <c r="I34" s="1"/>
      <c r="J34" s="35"/>
      <c r="K34" s="35"/>
      <c r="L34" s="35"/>
      <c r="M34" s="35"/>
      <c r="N34" s="40"/>
      <c r="O34" s="35"/>
      <c r="P34" s="35"/>
      <c r="Q34" s="35"/>
      <c r="R34" s="35"/>
      <c r="S34" s="40"/>
      <c r="T34" s="35"/>
      <c r="U34" s="35"/>
      <c r="V34" s="35"/>
      <c r="W34" s="35"/>
      <c r="X34" s="40"/>
      <c r="Y34" s="35"/>
      <c r="Z34" s="35"/>
      <c r="AA34" s="35"/>
      <c r="AB34" s="35"/>
      <c r="AC34" s="35"/>
      <c r="AD34" s="35"/>
      <c r="AE34" s="35"/>
      <c r="AF34" s="35"/>
      <c r="AG34" s="40"/>
      <c r="AH34" s="40"/>
      <c r="AI34" s="40"/>
      <c r="AJ34" s="40"/>
      <c r="AK34" s="40"/>
      <c r="AL34" s="40"/>
      <c r="AM34" s="40"/>
    </row>
    <row r="35" spans="2:39" ht="15" outlineLevel="2" x14ac:dyDescent="0.25">
      <c r="B35" s="41" t="s">
        <v>36</v>
      </c>
      <c r="C35" s="1"/>
      <c r="E35" s="35" t="s">
        <v>19</v>
      </c>
      <c r="F35" s="36" t="s">
        <v>210</v>
      </c>
      <c r="G35" s="42">
        <v>112500</v>
      </c>
      <c r="H35" s="36"/>
      <c r="I35" s="1"/>
      <c r="K35" s="35"/>
      <c r="L35" s="35"/>
      <c r="M35" s="35"/>
      <c r="N35" s="40"/>
      <c r="O35" s="35"/>
      <c r="P35" s="35"/>
      <c r="Q35" s="35"/>
      <c r="R35" s="35"/>
      <c r="S35" s="40"/>
      <c r="T35" s="35"/>
      <c r="U35" s="35"/>
      <c r="V35" s="35"/>
      <c r="W35" s="35"/>
      <c r="X35" s="40"/>
      <c r="Y35" s="35"/>
      <c r="Z35" s="35"/>
      <c r="AA35" s="35"/>
      <c r="AB35" s="35"/>
      <c r="AC35" s="35"/>
      <c r="AD35" s="35"/>
      <c r="AE35" s="35"/>
      <c r="AF35" s="35"/>
      <c r="AG35" s="40"/>
      <c r="AH35" s="40"/>
      <c r="AI35" s="40"/>
      <c r="AJ35" s="40"/>
      <c r="AK35" s="40"/>
      <c r="AL35" s="40"/>
      <c r="AM35" s="40"/>
    </row>
    <row r="36" spans="2:39" ht="15" outlineLevel="2" x14ac:dyDescent="0.25">
      <c r="B36" s="41" t="s">
        <v>37</v>
      </c>
      <c r="C36" s="1"/>
      <c r="E36" s="35" t="s">
        <v>19</v>
      </c>
      <c r="F36" s="36" t="s">
        <v>213</v>
      </c>
      <c r="G36" s="42">
        <v>200000</v>
      </c>
      <c r="H36" s="36"/>
      <c r="I36" s="1"/>
      <c r="K36" s="35"/>
      <c r="L36" s="35"/>
      <c r="M36" s="35"/>
      <c r="N36" s="40"/>
      <c r="O36" s="35"/>
      <c r="P36" s="35"/>
      <c r="Q36" s="35"/>
      <c r="R36" s="35"/>
      <c r="S36" s="40"/>
      <c r="T36" s="35"/>
      <c r="U36" s="35"/>
      <c r="V36" s="35"/>
      <c r="W36" s="35"/>
      <c r="X36" s="40"/>
      <c r="Y36" s="35"/>
      <c r="Z36" s="35"/>
      <c r="AA36" s="35"/>
      <c r="AB36" s="35"/>
      <c r="AC36" s="35"/>
      <c r="AD36" s="35"/>
      <c r="AE36" s="35"/>
      <c r="AF36" s="35"/>
      <c r="AG36" s="40"/>
      <c r="AH36" s="40"/>
      <c r="AI36" s="40"/>
      <c r="AJ36" s="40"/>
      <c r="AK36" s="40"/>
      <c r="AL36" s="40"/>
      <c r="AM36" s="40"/>
    </row>
    <row r="37" spans="2:39" ht="15" outlineLevel="2" x14ac:dyDescent="0.25">
      <c r="B37" s="41" t="s">
        <v>38</v>
      </c>
      <c r="C37" s="1"/>
      <c r="E37" s="35" t="s">
        <v>19</v>
      </c>
      <c r="F37" s="36" t="s">
        <v>213</v>
      </c>
      <c r="G37" s="42">
        <v>200000</v>
      </c>
      <c r="H37" s="36"/>
      <c r="I37" s="1"/>
      <c r="K37" s="35"/>
      <c r="L37" s="35"/>
      <c r="M37" s="35"/>
      <c r="N37" s="40"/>
      <c r="O37" s="35"/>
      <c r="P37" s="35"/>
      <c r="Q37" s="35"/>
      <c r="R37" s="35"/>
      <c r="S37" s="40"/>
      <c r="T37" s="35"/>
      <c r="U37" s="35"/>
      <c r="V37" s="35"/>
      <c r="W37" s="35"/>
      <c r="X37" s="40"/>
      <c r="Y37" s="35"/>
      <c r="Z37" s="35"/>
      <c r="AA37" s="35"/>
      <c r="AB37" s="35"/>
      <c r="AC37" s="35"/>
      <c r="AD37" s="35"/>
      <c r="AE37" s="35"/>
      <c r="AF37" s="35"/>
      <c r="AG37" s="40"/>
      <c r="AH37" s="40"/>
      <c r="AI37" s="40"/>
      <c r="AJ37" s="40"/>
      <c r="AK37" s="40"/>
      <c r="AL37" s="40"/>
      <c r="AM37" s="40"/>
    </row>
    <row r="38" spans="2:39" ht="15" outlineLevel="2" x14ac:dyDescent="0.25">
      <c r="B38" s="41" t="s">
        <v>20</v>
      </c>
      <c r="C38" s="1"/>
      <c r="E38" s="35" t="s">
        <v>21</v>
      </c>
      <c r="F38" s="36" t="s">
        <v>211</v>
      </c>
      <c r="G38" s="42">
        <v>130</v>
      </c>
      <c r="H38" s="36"/>
      <c r="I38" s="1"/>
      <c r="K38" s="35"/>
      <c r="L38" s="35"/>
      <c r="M38" s="40"/>
      <c r="N38" s="35"/>
      <c r="O38" s="35"/>
      <c r="P38" s="35"/>
      <c r="Q38" s="35"/>
      <c r="R38" s="40"/>
      <c r="S38" s="35"/>
      <c r="T38" s="35"/>
      <c r="U38" s="35"/>
      <c r="V38" s="35"/>
      <c r="W38" s="40"/>
      <c r="X38" s="35"/>
      <c r="Y38" s="35"/>
      <c r="Z38" s="35"/>
      <c r="AA38" s="35"/>
      <c r="AB38" s="40"/>
      <c r="AC38" s="35"/>
      <c r="AD38" s="35"/>
      <c r="AE38" s="35"/>
      <c r="AF38" s="40"/>
      <c r="AG38" s="40"/>
      <c r="AH38" s="40"/>
      <c r="AI38" s="40"/>
      <c r="AJ38" s="40"/>
      <c r="AK38" s="40"/>
      <c r="AL38" s="40"/>
      <c r="AM38" s="35"/>
    </row>
    <row r="39" spans="2:39" ht="15" outlineLevel="2" x14ac:dyDescent="0.25">
      <c r="B39" s="41" t="s">
        <v>212</v>
      </c>
      <c r="C39" s="1"/>
      <c r="E39" s="35" t="s">
        <v>19</v>
      </c>
      <c r="F39" s="36" t="s">
        <v>211</v>
      </c>
      <c r="G39" s="42">
        <v>150000</v>
      </c>
      <c r="H39" s="36"/>
      <c r="I39" s="1"/>
      <c r="K39" s="35"/>
      <c r="L39" s="35"/>
      <c r="M39" s="40"/>
      <c r="N39" s="35"/>
      <c r="O39" s="35"/>
      <c r="P39" s="35"/>
      <c r="Q39" s="35"/>
      <c r="R39" s="40"/>
      <c r="S39" s="35"/>
      <c r="T39" s="35"/>
      <c r="U39" s="35"/>
      <c r="V39" s="35"/>
      <c r="W39" s="40"/>
      <c r="X39" s="35"/>
      <c r="Y39" s="35"/>
      <c r="Z39" s="35"/>
      <c r="AA39" s="35"/>
      <c r="AB39" s="40"/>
      <c r="AC39" s="35"/>
      <c r="AD39" s="35"/>
      <c r="AE39" s="35"/>
      <c r="AF39" s="40"/>
      <c r="AG39" s="40"/>
      <c r="AH39" s="40"/>
      <c r="AI39" s="40"/>
      <c r="AJ39" s="40"/>
      <c r="AK39" s="40"/>
      <c r="AL39" s="40"/>
      <c r="AM39" s="35"/>
    </row>
    <row r="40" spans="2:39" ht="15" outlineLevel="2" x14ac:dyDescent="0.25">
      <c r="B40" s="41"/>
      <c r="C40" s="1"/>
      <c r="E40" s="35"/>
      <c r="F40" s="36"/>
      <c r="G40" s="36"/>
      <c r="H40" s="36"/>
      <c r="I40" s="1"/>
      <c r="J40" s="43"/>
      <c r="K40" s="43"/>
      <c r="L40" s="43"/>
      <c r="M40" s="43"/>
      <c r="N40" s="44"/>
      <c r="O40" s="43"/>
      <c r="P40" s="43"/>
      <c r="Q40" s="43"/>
      <c r="R40" s="43"/>
      <c r="S40" s="44"/>
      <c r="T40" s="43"/>
      <c r="U40" s="43"/>
      <c r="V40" s="43"/>
      <c r="W40" s="43"/>
      <c r="X40" s="44"/>
      <c r="Y40" s="43"/>
      <c r="Z40" s="43"/>
      <c r="AA40" s="43"/>
      <c r="AB40" s="43"/>
      <c r="AC40" s="35"/>
      <c r="AD40" s="35"/>
      <c r="AE40" s="35"/>
      <c r="AF40" s="40"/>
      <c r="AG40" s="40"/>
      <c r="AH40" s="40"/>
      <c r="AI40" s="40"/>
      <c r="AJ40" s="40"/>
      <c r="AK40" s="40"/>
      <c r="AL40" s="40"/>
      <c r="AM40" s="35"/>
    </row>
    <row r="41" spans="2:39" ht="15" outlineLevel="2" x14ac:dyDescent="0.25">
      <c r="B41" s="45" t="s">
        <v>22</v>
      </c>
      <c r="C41" s="1"/>
      <c r="E41" s="35"/>
      <c r="F41" s="36"/>
      <c r="G41" s="57" t="s">
        <v>199</v>
      </c>
      <c r="H41" s="8">
        <f>IF(G41="Доходы",1,2)</f>
        <v>1</v>
      </c>
      <c r="I41" s="1"/>
      <c r="J41" s="43"/>
      <c r="K41" s="43"/>
      <c r="L41" s="43"/>
      <c r="M41" s="43"/>
      <c r="N41" s="44"/>
      <c r="O41" s="43"/>
      <c r="P41" s="43"/>
      <c r="Q41" s="43"/>
      <c r="R41" s="43"/>
      <c r="S41" s="44"/>
      <c r="T41" s="43"/>
      <c r="U41" s="43"/>
      <c r="V41" s="43"/>
      <c r="W41" s="43"/>
      <c r="X41" s="44"/>
      <c r="Y41" s="43"/>
      <c r="Z41" s="43"/>
      <c r="AA41" s="43"/>
      <c r="AB41" s="43"/>
      <c r="AC41" s="35"/>
      <c r="AD41" s="35"/>
      <c r="AE41" s="35"/>
      <c r="AF41" s="40"/>
      <c r="AG41" s="40"/>
      <c r="AH41" s="40"/>
      <c r="AI41" s="40"/>
      <c r="AJ41" s="40"/>
      <c r="AK41" s="40"/>
      <c r="AL41" s="40"/>
      <c r="AM41" s="35"/>
    </row>
    <row r="42" spans="2:39" ht="15" outlineLevel="2" x14ac:dyDescent="0.25">
      <c r="B42" s="46" t="s">
        <v>23</v>
      </c>
      <c r="C42" s="1"/>
      <c r="E42" s="30" t="s">
        <v>9</v>
      </c>
      <c r="F42" s="39" t="s">
        <v>265</v>
      </c>
      <c r="G42" s="36"/>
      <c r="H42" s="36"/>
      <c r="I42" s="1"/>
      <c r="J42" s="32">
        <f xml:space="preserve"> (1 + $N42) ^ J$7 - 1</f>
        <v>1.4673846168659299E-2</v>
      </c>
      <c r="K42" s="32">
        <f t="shared" ref="K42:M43" si="7" xml:space="preserve"> (1 + $N42) ^ K$7 - 1</f>
        <v>1.4673846168659299E-2</v>
      </c>
      <c r="L42" s="32">
        <f t="shared" si="7"/>
        <v>1.4673846168659299E-2</v>
      </c>
      <c r="M42" s="32">
        <f t="shared" si="7"/>
        <v>1.4673846168659299E-2</v>
      </c>
      <c r="N42" s="33">
        <v>0.06</v>
      </c>
      <c r="O42" s="32">
        <f t="shared" ref="O42:R43" si="8" xml:space="preserve"> (1 + $S42) ^ O$7 - 1</f>
        <v>1.4673846168659299E-2</v>
      </c>
      <c r="P42" s="32">
        <f t="shared" si="8"/>
        <v>1.4673846168659299E-2</v>
      </c>
      <c r="Q42" s="32">
        <f t="shared" si="8"/>
        <v>1.4673846168659299E-2</v>
      </c>
      <c r="R42" s="32">
        <f t="shared" si="8"/>
        <v>1.4673846168659299E-2</v>
      </c>
      <c r="S42" s="33">
        <v>0.06</v>
      </c>
      <c r="T42" s="32">
        <f xml:space="preserve"> (1 + $V42) ^ T$7 - 1</f>
        <v>2.9563014098699991E-2</v>
      </c>
      <c r="U42" s="32">
        <f xml:space="preserve"> (1 + $V42) ^ U$7 - 1</f>
        <v>2.9563014098699991E-2</v>
      </c>
      <c r="V42" s="33">
        <v>0.06</v>
      </c>
      <c r="W42" s="32">
        <f xml:space="preserve"> (1 + $Y42) ^ W$7 - 1</f>
        <v>2.9563014098699991E-2</v>
      </c>
      <c r="X42" s="32">
        <f xml:space="preserve"> (1 + $Y42) ^ X$7 - 1</f>
        <v>2.9563014098699991E-2</v>
      </c>
      <c r="Y42" s="33">
        <v>0.06</v>
      </c>
      <c r="Z42" s="32">
        <f xml:space="preserve"> (1 + $AB42) ^ Z$7 - 1</f>
        <v>2.9563014098699991E-2</v>
      </c>
      <c r="AA42" s="32">
        <f xml:space="preserve"> (1 + $AB42) ^ AA$7 - 1</f>
        <v>2.9563014098699991E-2</v>
      </c>
      <c r="AB42" s="33">
        <v>0.06</v>
      </c>
      <c r="AC42" s="35"/>
      <c r="AD42" s="35"/>
      <c r="AE42" s="35"/>
      <c r="AF42" s="40"/>
      <c r="AG42" s="40"/>
      <c r="AH42" s="40"/>
      <c r="AI42" s="40"/>
      <c r="AJ42" s="40"/>
      <c r="AK42" s="40"/>
      <c r="AL42" s="40"/>
      <c r="AM42" s="35"/>
    </row>
    <row r="43" spans="2:39" ht="15" outlineLevel="2" x14ac:dyDescent="0.25">
      <c r="B43" s="46" t="s">
        <v>24</v>
      </c>
      <c r="C43" s="1"/>
      <c r="E43" s="30" t="s">
        <v>9</v>
      </c>
      <c r="F43" s="39" t="s">
        <v>265</v>
      </c>
      <c r="G43" s="36"/>
      <c r="H43" s="36"/>
      <c r="I43" s="1"/>
      <c r="J43" s="32">
        <f xml:space="preserve"> (1 + $N43) ^ J$7 - 1</f>
        <v>3.5558076341622114E-2</v>
      </c>
      <c r="K43" s="32">
        <f t="shared" si="7"/>
        <v>3.5558076341622114E-2</v>
      </c>
      <c r="L43" s="32">
        <f t="shared" si="7"/>
        <v>3.5558076341622114E-2</v>
      </c>
      <c r="M43" s="32">
        <f t="shared" si="7"/>
        <v>3.5558076341622114E-2</v>
      </c>
      <c r="N43" s="33">
        <v>0.15</v>
      </c>
      <c r="O43" s="32">
        <f t="shared" si="8"/>
        <v>3.5558076341622114E-2</v>
      </c>
      <c r="P43" s="32">
        <f t="shared" si="8"/>
        <v>3.5558076341622114E-2</v>
      </c>
      <c r="Q43" s="32">
        <f t="shared" si="8"/>
        <v>3.5558076341622114E-2</v>
      </c>
      <c r="R43" s="32">
        <f t="shared" si="8"/>
        <v>3.5558076341622114E-2</v>
      </c>
      <c r="S43" s="33">
        <v>0.15</v>
      </c>
      <c r="T43" s="32">
        <f xml:space="preserve"> (1 + $V43) ^ T$7 - 1</f>
        <v>7.2380529476360866E-2</v>
      </c>
      <c r="U43" s="32">
        <f xml:space="preserve"> (1 + $V43) ^ U$7 - 1</f>
        <v>7.2380529476360866E-2</v>
      </c>
      <c r="V43" s="33">
        <v>0.15</v>
      </c>
      <c r="W43" s="32">
        <f xml:space="preserve"> (1 + $Y43) ^ W$7 - 1</f>
        <v>7.2380529476360866E-2</v>
      </c>
      <c r="X43" s="32">
        <f xml:space="preserve"> (1 + $Y43) ^ X$7 - 1</f>
        <v>7.2380529476360866E-2</v>
      </c>
      <c r="Y43" s="33">
        <v>0.15</v>
      </c>
      <c r="Z43" s="32">
        <f xml:space="preserve"> (1 + $AB43) ^ Z$7 - 1</f>
        <v>7.2380529476360866E-2</v>
      </c>
      <c r="AA43" s="32">
        <f xml:space="preserve"> (1 + $AB43) ^ AA$7 - 1</f>
        <v>7.2380529476360866E-2</v>
      </c>
      <c r="AB43" s="33">
        <v>0.15</v>
      </c>
      <c r="AC43" s="35"/>
      <c r="AD43" s="35"/>
      <c r="AE43" s="35"/>
      <c r="AF43" s="40"/>
      <c r="AG43" s="40"/>
      <c r="AH43" s="40"/>
      <c r="AI43" s="40"/>
      <c r="AJ43" s="40"/>
      <c r="AK43" s="40"/>
      <c r="AL43" s="40"/>
      <c r="AM43" s="35"/>
    </row>
    <row r="44" spans="2:39" ht="15" outlineLevel="2" x14ac:dyDescent="0.25">
      <c r="B44" s="1"/>
      <c r="C44" s="1"/>
      <c r="E44" s="35"/>
      <c r="F44" s="36"/>
      <c r="G44" s="36"/>
      <c r="H44" s="36"/>
      <c r="I44" s="1"/>
      <c r="J44" s="35"/>
      <c r="K44" s="35"/>
      <c r="L44" s="35"/>
      <c r="M44" s="40"/>
      <c r="N44" s="35"/>
      <c r="O44" s="35"/>
      <c r="P44" s="35"/>
      <c r="Q44" s="35"/>
      <c r="R44" s="40"/>
      <c r="S44" s="35"/>
      <c r="T44" s="35"/>
      <c r="U44" s="35"/>
      <c r="V44" s="35"/>
      <c r="W44" s="40"/>
      <c r="X44" s="35"/>
      <c r="Y44" s="35"/>
      <c r="Z44" s="35"/>
      <c r="AA44" s="35"/>
      <c r="AB44" s="40"/>
      <c r="AC44" s="35"/>
      <c r="AD44" s="35"/>
      <c r="AE44" s="35"/>
      <c r="AF44" s="40"/>
      <c r="AG44" s="40"/>
      <c r="AH44" s="40"/>
      <c r="AI44" s="40"/>
      <c r="AJ44" s="40"/>
      <c r="AK44" s="40"/>
      <c r="AL44" s="40"/>
      <c r="AM44" s="35"/>
    </row>
    <row r="45" spans="2:39" ht="15" outlineLevel="2" x14ac:dyDescent="0.25">
      <c r="B45" s="45" t="s">
        <v>25</v>
      </c>
      <c r="C45" s="1"/>
      <c r="E45" s="35"/>
      <c r="F45" s="36"/>
      <c r="G45" s="36"/>
      <c r="H45" s="36"/>
      <c r="I45" s="1"/>
      <c r="J45" s="35"/>
      <c r="K45" s="35"/>
      <c r="L45" s="35"/>
      <c r="M45" s="35"/>
      <c r="N45" s="40"/>
      <c r="O45" s="35"/>
      <c r="P45" s="35"/>
      <c r="Q45" s="35"/>
      <c r="R45" s="35"/>
      <c r="S45" s="40"/>
      <c r="T45" s="35"/>
      <c r="U45" s="35"/>
      <c r="V45" s="35"/>
      <c r="W45" s="35"/>
      <c r="X45" s="40"/>
      <c r="Y45" s="35"/>
      <c r="Z45" s="35"/>
      <c r="AA45" s="35"/>
      <c r="AB45" s="35"/>
      <c r="AC45" s="35"/>
      <c r="AD45" s="35"/>
      <c r="AE45" s="35"/>
      <c r="AF45" s="40"/>
      <c r="AG45" s="40"/>
      <c r="AH45" s="40"/>
      <c r="AI45" s="40"/>
      <c r="AJ45" s="40"/>
      <c r="AK45" s="40"/>
      <c r="AL45" s="40"/>
      <c r="AM45" s="35"/>
    </row>
    <row r="46" spans="2:39" ht="15" outlineLevel="2" x14ac:dyDescent="0.25">
      <c r="B46" s="46" t="s">
        <v>23</v>
      </c>
      <c r="C46" s="1"/>
      <c r="E46" s="30" t="s">
        <v>9</v>
      </c>
      <c r="F46" s="39" t="s">
        <v>26</v>
      </c>
      <c r="G46" s="47">
        <v>0.5</v>
      </c>
      <c r="H46" s="39"/>
      <c r="I46" s="1"/>
      <c r="K46" s="35"/>
      <c r="L46" s="35"/>
      <c r="M46" s="40"/>
      <c r="N46" s="35"/>
      <c r="O46" s="35"/>
      <c r="P46" s="35"/>
      <c r="Q46" s="35"/>
      <c r="R46" s="40"/>
      <c r="S46" s="35"/>
      <c r="T46" s="35"/>
      <c r="U46" s="35"/>
      <c r="V46" s="35"/>
      <c r="W46" s="40"/>
      <c r="X46" s="40"/>
      <c r="Y46" s="35"/>
      <c r="Z46" s="35"/>
      <c r="AA46" s="35"/>
      <c r="AB46" s="35"/>
      <c r="AC46" s="35"/>
      <c r="AD46" s="35"/>
      <c r="AE46" s="35"/>
      <c r="AF46" s="40"/>
      <c r="AG46" s="40"/>
      <c r="AH46" s="40"/>
      <c r="AI46" s="40"/>
      <c r="AJ46" s="40"/>
      <c r="AK46" s="40"/>
      <c r="AL46" s="40"/>
      <c r="AM46" s="35"/>
    </row>
    <row r="47" spans="2:39" ht="15" outlineLevel="2" x14ac:dyDescent="0.25">
      <c r="B47" s="46" t="s">
        <v>24</v>
      </c>
      <c r="C47" s="1"/>
      <c r="E47" s="30" t="s">
        <v>9</v>
      </c>
      <c r="F47" s="39" t="s">
        <v>27</v>
      </c>
      <c r="G47" s="47">
        <v>0.01</v>
      </c>
      <c r="H47" s="39"/>
      <c r="I47" s="1"/>
      <c r="K47" s="35"/>
      <c r="L47" s="35"/>
      <c r="M47" s="40"/>
      <c r="N47" s="35"/>
      <c r="O47" s="35"/>
      <c r="P47" s="35"/>
      <c r="Q47" s="35"/>
      <c r="R47" s="40"/>
      <c r="S47" s="35"/>
      <c r="T47" s="35"/>
      <c r="U47" s="35"/>
      <c r="V47" s="35"/>
      <c r="W47" s="40"/>
      <c r="X47" s="40"/>
      <c r="Y47" s="35"/>
      <c r="Z47" s="35"/>
      <c r="AA47" s="35"/>
      <c r="AB47" s="35"/>
      <c r="AC47" s="35"/>
      <c r="AD47" s="35"/>
      <c r="AE47" s="35"/>
      <c r="AF47" s="35"/>
      <c r="AG47" s="40"/>
      <c r="AH47" s="40"/>
      <c r="AI47" s="40"/>
      <c r="AJ47" s="40"/>
      <c r="AK47" s="40"/>
      <c r="AL47" s="40"/>
      <c r="AM47" s="40"/>
    </row>
    <row r="48" spans="2:39" ht="15" outlineLevel="1" x14ac:dyDescent="0.25">
      <c r="B48" s="1"/>
      <c r="C48" s="1"/>
      <c r="E48" s="35"/>
      <c r="F48" s="36"/>
      <c r="G48" s="36"/>
      <c r="H48" s="36"/>
      <c r="I48" s="1"/>
      <c r="J48" s="35"/>
      <c r="K48" s="35"/>
      <c r="L48" s="35"/>
      <c r="M48" s="35"/>
      <c r="N48" s="40"/>
      <c r="O48" s="35"/>
      <c r="P48" s="35"/>
      <c r="Q48" s="35"/>
      <c r="R48" s="35"/>
      <c r="S48" s="40"/>
      <c r="T48" s="35"/>
      <c r="U48" s="35"/>
      <c r="V48" s="35"/>
      <c r="W48" s="35"/>
      <c r="X48" s="40"/>
      <c r="Y48" s="35"/>
      <c r="Z48" s="35"/>
      <c r="AA48" s="35"/>
      <c r="AB48" s="35"/>
      <c r="AC48" s="35"/>
      <c r="AD48" s="35"/>
      <c r="AE48" s="35"/>
      <c r="AF48" s="35"/>
      <c r="AG48" s="40"/>
      <c r="AH48" s="40"/>
      <c r="AI48" s="40"/>
      <c r="AJ48" s="40"/>
      <c r="AK48" s="40"/>
      <c r="AL48" s="40"/>
      <c r="AM48" s="40"/>
    </row>
    <row r="49" spans="2:39" ht="15" outlineLevel="1" x14ac:dyDescent="0.25">
      <c r="B49" s="48" t="s">
        <v>28</v>
      </c>
      <c r="C49" s="29"/>
      <c r="E49" s="30" t="s">
        <v>9</v>
      </c>
      <c r="F49" s="39"/>
      <c r="G49" s="47">
        <v>0.12</v>
      </c>
      <c r="H49" s="39"/>
      <c r="I49" s="1"/>
      <c r="J49" s="35"/>
      <c r="K49" s="35"/>
      <c r="L49" s="35"/>
      <c r="M49" s="35"/>
      <c r="N49" s="40"/>
      <c r="O49" s="35"/>
      <c r="P49" s="35"/>
      <c r="Q49" s="35"/>
      <c r="R49" s="35"/>
      <c r="S49" s="40"/>
      <c r="T49" s="35"/>
      <c r="U49" s="35"/>
      <c r="V49" s="35"/>
      <c r="W49" s="35"/>
      <c r="X49" s="40"/>
      <c r="Y49" s="35"/>
      <c r="Z49" s="35"/>
      <c r="AA49" s="35"/>
      <c r="AB49" s="35"/>
      <c r="AC49" s="35"/>
      <c r="AD49" s="35"/>
      <c r="AE49" s="35"/>
      <c r="AF49" s="35"/>
      <c r="AG49" s="40"/>
      <c r="AH49" s="40"/>
      <c r="AI49" s="40"/>
      <c r="AJ49" s="40"/>
      <c r="AK49" s="40"/>
      <c r="AL49" s="40"/>
      <c r="AM49" s="40"/>
    </row>
    <row r="50" spans="2:39" ht="15" outlineLevel="1" x14ac:dyDescent="0.25">
      <c r="B50" s="1"/>
      <c r="C50" s="1"/>
      <c r="E50" s="35"/>
      <c r="F50" s="36"/>
      <c r="G50" s="35"/>
      <c r="H50" s="36"/>
      <c r="I50" s="1"/>
      <c r="K50" s="35"/>
      <c r="L50" s="35"/>
      <c r="M50" s="35"/>
      <c r="N50" s="40"/>
      <c r="O50" s="35"/>
      <c r="P50" s="35"/>
      <c r="Q50" s="35"/>
      <c r="R50" s="35"/>
      <c r="S50" s="40"/>
      <c r="T50" s="35"/>
      <c r="U50" s="35"/>
      <c r="V50" s="35"/>
      <c r="W50" s="35"/>
      <c r="X50" s="40"/>
      <c r="Y50" s="35"/>
      <c r="Z50" s="35"/>
      <c r="AA50" s="35"/>
      <c r="AB50" s="35"/>
      <c r="AC50" s="35"/>
      <c r="AD50" s="35"/>
      <c r="AE50" s="35"/>
      <c r="AF50" s="35"/>
      <c r="AG50" s="40"/>
      <c r="AH50" s="40"/>
      <c r="AI50" s="40"/>
      <c r="AJ50" s="40"/>
      <c r="AK50" s="40"/>
      <c r="AL50" s="40"/>
      <c r="AM50" s="40"/>
    </row>
    <row r="51" spans="2:39" ht="15" outlineLevel="1" x14ac:dyDescent="0.25">
      <c r="B51" s="37" t="s">
        <v>29</v>
      </c>
      <c r="C51" s="1"/>
      <c r="E51" s="35"/>
      <c r="F51" s="36"/>
      <c r="G51" s="40"/>
      <c r="H51" s="36"/>
      <c r="I51" s="1"/>
      <c r="K51" s="40"/>
      <c r="L51" s="40"/>
      <c r="M51" s="40"/>
      <c r="N51" s="40"/>
      <c r="O51" s="35"/>
      <c r="P51" s="35"/>
      <c r="Q51" s="35"/>
      <c r="R51" s="35"/>
      <c r="S51" s="40"/>
      <c r="T51" s="35"/>
      <c r="U51" s="35"/>
      <c r="V51" s="35"/>
      <c r="W51" s="35"/>
      <c r="X51" s="40"/>
      <c r="Y51" s="35"/>
      <c r="Z51" s="35"/>
      <c r="AA51" s="35"/>
      <c r="AB51" s="35"/>
      <c r="AC51" s="35"/>
      <c r="AD51" s="35"/>
      <c r="AE51" s="35"/>
      <c r="AF51" s="35"/>
      <c r="AG51" s="40"/>
      <c r="AH51" s="40"/>
      <c r="AI51" s="40"/>
      <c r="AJ51" s="40"/>
      <c r="AK51" s="40"/>
      <c r="AL51" s="40"/>
      <c r="AM51" s="40"/>
    </row>
    <row r="52" spans="2:39" ht="15" outlineLevel="1" x14ac:dyDescent="0.25">
      <c r="B52" s="38" t="s">
        <v>29</v>
      </c>
      <c r="C52" s="29"/>
      <c r="E52" s="30" t="s">
        <v>9</v>
      </c>
      <c r="F52" s="31"/>
      <c r="G52" s="47">
        <v>0.02</v>
      </c>
      <c r="H52" s="31"/>
      <c r="I52" s="29"/>
      <c r="K52" s="40"/>
      <c r="L52" s="40"/>
      <c r="M52" s="40"/>
      <c r="N52" s="40"/>
      <c r="O52" s="35"/>
      <c r="P52" s="35"/>
      <c r="Q52" s="35"/>
      <c r="R52" s="35"/>
      <c r="S52" s="40"/>
      <c r="T52" s="35"/>
      <c r="U52" s="35"/>
      <c r="V52" s="35"/>
      <c r="W52" s="35"/>
      <c r="X52" s="40"/>
      <c r="Y52" s="35"/>
      <c r="Z52" s="35"/>
      <c r="AA52" s="35"/>
      <c r="AB52" s="35"/>
      <c r="AC52" s="35"/>
      <c r="AD52" s="35"/>
      <c r="AE52" s="35"/>
      <c r="AF52" s="35"/>
      <c r="AG52" s="40"/>
      <c r="AH52" s="40"/>
      <c r="AI52" s="40"/>
      <c r="AJ52" s="40"/>
      <c r="AK52" s="40"/>
      <c r="AL52" s="40"/>
      <c r="AM52" s="40"/>
    </row>
    <row r="54" spans="2:39" ht="15" collapsed="1" x14ac:dyDescent="0.25">
      <c r="B54" s="28" t="s">
        <v>50</v>
      </c>
      <c r="C54" s="25"/>
      <c r="D54" s="25"/>
      <c r="E54" s="26"/>
      <c r="F54" s="27"/>
      <c r="G54" s="27"/>
      <c r="H54" s="27"/>
      <c r="I54" s="25"/>
      <c r="J54" s="26"/>
      <c r="K54" s="26"/>
      <c r="L54" s="26"/>
      <c r="M54" s="26"/>
      <c r="N54" s="26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  <row r="55" spans="2:39" hidden="1" outlineLevel="1" x14ac:dyDescent="0.25"/>
    <row r="56" spans="2:39" ht="15" hidden="1" outlineLevel="1" collapsed="1" x14ac:dyDescent="0.25">
      <c r="B56" s="87" t="s">
        <v>39</v>
      </c>
      <c r="C56" s="81"/>
      <c r="D56" s="81"/>
      <c r="E56" s="82"/>
      <c r="F56" s="83"/>
      <c r="G56" s="83"/>
      <c r="H56" s="83"/>
      <c r="I56" s="81"/>
      <c r="J56" s="82"/>
      <c r="K56" s="82"/>
      <c r="L56" s="82"/>
      <c r="M56" s="82"/>
      <c r="N56" s="82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2:39" hidden="1" outlineLevel="2" x14ac:dyDescent="0.25"/>
    <row r="58" spans="2:39" ht="15" hidden="1" outlineLevel="2" x14ac:dyDescent="0.25">
      <c r="B58" s="49" t="s">
        <v>39</v>
      </c>
      <c r="E58" s="53" t="s">
        <v>40</v>
      </c>
      <c r="G58" s="57" t="s">
        <v>41</v>
      </c>
      <c r="H58" s="8">
        <f>IF(G58="Базовый сценарий",1,IF(G58="Оптимистичный сценарий",2,3))</f>
        <v>1</v>
      </c>
      <c r="J58" s="58">
        <f xml:space="preserve"> CHOOSE($H$58, J60, J61, J63)</f>
        <v>10</v>
      </c>
      <c r="K58" s="58">
        <f xml:space="preserve"> CHOOSE($H$58, K60, K61, K63)</f>
        <v>20</v>
      </c>
      <c r="L58" s="58">
        <f xml:space="preserve"> CHOOSE($H$58, L60, L61, L63)</f>
        <v>50</v>
      </c>
      <c r="M58" s="58">
        <f xml:space="preserve"> CHOOSE($H$58, M60, M61, M63)</f>
        <v>100</v>
      </c>
      <c r="N58" s="58">
        <f xml:space="preserve"> SUM(J58:M58)</f>
        <v>180</v>
      </c>
      <c r="O58" s="58">
        <f xml:space="preserve"> CHOOSE($H$58, O60, O61, O63)</f>
        <v>150</v>
      </c>
      <c r="P58" s="58">
        <f xml:space="preserve"> CHOOSE($H$58, P60, P61, P63)</f>
        <v>200</v>
      </c>
      <c r="Q58" s="58">
        <f xml:space="preserve"> CHOOSE($H$58, Q60, Q61, Q63)</f>
        <v>250</v>
      </c>
      <c r="R58" s="58">
        <f xml:space="preserve"> CHOOSE($H$58, R60, R61, R63)</f>
        <v>300</v>
      </c>
      <c r="S58" s="58">
        <f xml:space="preserve"> SUM(O58:R58)</f>
        <v>900</v>
      </c>
      <c r="T58" s="58">
        <f xml:space="preserve"> CHOOSE($H$58, T60, T61, T63)</f>
        <v>650</v>
      </c>
      <c r="U58" s="58">
        <f xml:space="preserve"> CHOOSE($H$58, U60, U61, U63)</f>
        <v>700</v>
      </c>
      <c r="V58" s="58">
        <f>SUM(T58:U58)</f>
        <v>1350</v>
      </c>
      <c r="W58" s="58">
        <f xml:space="preserve"> CHOOSE($H$58, W60, W61, W63)</f>
        <v>750</v>
      </c>
      <c r="X58" s="58">
        <f xml:space="preserve"> CHOOSE($H$58, X60, X61, X63)</f>
        <v>800</v>
      </c>
      <c r="Y58" s="58">
        <f>SUM(W58:X58)</f>
        <v>1550</v>
      </c>
      <c r="Z58" s="58">
        <f xml:space="preserve"> CHOOSE($H$58, Z60, Z61, Z63)</f>
        <v>850</v>
      </c>
      <c r="AA58" s="58">
        <f xml:space="preserve"> CHOOSE($H$58, AA60, AA61, AA63)</f>
        <v>900</v>
      </c>
      <c r="AB58" s="58">
        <f>SUM(Z58:AA58)</f>
        <v>1750</v>
      </c>
    </row>
    <row r="59" spans="2:39" hidden="1" outlineLevel="2" x14ac:dyDescent="0.2">
      <c r="B59" s="56" t="s">
        <v>44</v>
      </c>
      <c r="E59" s="52" t="s">
        <v>9</v>
      </c>
      <c r="J59" s="55" t="str">
        <f>IFERROR(J58 / I58 - 1, "н.д.")</f>
        <v>н.д.</v>
      </c>
      <c r="K59" s="55">
        <f>IFERROR(K58 / J58 - 1, "н.д.")</f>
        <v>1</v>
      </c>
      <c r="L59" s="55">
        <f>IFERROR(L58 / K58 - 1, "н.д.")</f>
        <v>1.5</v>
      </c>
      <c r="M59" s="55">
        <f>IFERROR(M58 / L58 - 1, "н.д.")</f>
        <v>1</v>
      </c>
      <c r="N59" s="55" t="str">
        <f>IFERROR(N58 / I58 - 1, "н.д.")</f>
        <v>н.д.</v>
      </c>
      <c r="O59" s="55">
        <f>IFERROR(O58 / M58 - 1, "н.д.")</f>
        <v>0.5</v>
      </c>
      <c r="P59" s="55">
        <f>IFERROR(P58 / O58 - 1, "н.д.")</f>
        <v>0.33333333333333326</v>
      </c>
      <c r="Q59" s="55">
        <f>IFERROR(Q58 / P58 - 1, "н.д.")</f>
        <v>0.25</v>
      </c>
      <c r="R59" s="55">
        <f>IFERROR(R58 / Q58 - 1, "н.д.")</f>
        <v>0.19999999999999996</v>
      </c>
      <c r="S59" s="55">
        <f>IFERROR(S58 / N58 - 1, "н.д.")</f>
        <v>4</v>
      </c>
      <c r="T59" s="55">
        <f>IFERROR(T58 / (Q58 + R58) - 1, "н.д.")</f>
        <v>0.18181818181818188</v>
      </c>
      <c r="U59" s="55">
        <f>IFERROR(U58 / T58 - 1, "н.д.")</f>
        <v>7.6923076923076872E-2</v>
      </c>
      <c r="V59" s="55">
        <f>IFERROR(V58 / S58 - 1, "н.д.")</f>
        <v>0.5</v>
      </c>
      <c r="W59" s="55">
        <f>IFERROR(W58 / U58 - 1, "н.д.")</f>
        <v>7.1428571428571397E-2</v>
      </c>
      <c r="X59" s="55">
        <f>IFERROR(X58 / W58 - 1, "н.д.")</f>
        <v>6.6666666666666652E-2</v>
      </c>
      <c r="Y59" s="55">
        <f>IFERROR(Y58 / V58 - 1, "н.д.")</f>
        <v>0.14814814814814814</v>
      </c>
      <c r="Z59" s="55">
        <f>IFERROR(Z58 / X58 - 1, "н.д.")</f>
        <v>6.25E-2</v>
      </c>
      <c r="AA59" s="55">
        <f>IFERROR(AA58 / Z58 - 1, "н.д.")</f>
        <v>5.8823529411764719E-2</v>
      </c>
      <c r="AB59" s="55">
        <f>IFERROR(AB58 / Y58 - 1, "н.д.")</f>
        <v>0.12903225806451624</v>
      </c>
    </row>
    <row r="60" spans="2:39" hidden="1" outlineLevel="2" x14ac:dyDescent="0.2">
      <c r="B60" s="50" t="s">
        <v>41</v>
      </c>
      <c r="E60" s="8" t="s">
        <v>40</v>
      </c>
      <c r="J60" s="42">
        <v>10</v>
      </c>
      <c r="K60" s="42">
        <v>20</v>
      </c>
      <c r="L60" s="42">
        <v>50</v>
      </c>
      <c r="M60" s="42">
        <v>100</v>
      </c>
      <c r="N60" s="54">
        <f xml:space="preserve"> SUM(J60:M60)</f>
        <v>180</v>
      </c>
      <c r="O60" s="42">
        <v>150</v>
      </c>
      <c r="P60" s="42">
        <v>200</v>
      </c>
      <c r="Q60" s="42">
        <v>250</v>
      </c>
      <c r="R60" s="42">
        <v>300</v>
      </c>
      <c r="S60" s="54">
        <f xml:space="preserve"> SUM(O60:R60)</f>
        <v>900</v>
      </c>
      <c r="T60" s="42">
        <v>650</v>
      </c>
      <c r="U60" s="42">
        <v>700</v>
      </c>
      <c r="V60" s="54">
        <f>SUM(T60:U60)</f>
        <v>1350</v>
      </c>
      <c r="W60" s="42">
        <v>750</v>
      </c>
      <c r="X60" s="42">
        <v>800</v>
      </c>
      <c r="Y60" s="54">
        <f>SUM(W60:X60)</f>
        <v>1550</v>
      </c>
      <c r="Z60" s="42">
        <v>850</v>
      </c>
      <c r="AA60" s="42">
        <v>900</v>
      </c>
      <c r="AB60" s="54">
        <f>SUM(Z60:AA60)</f>
        <v>1750</v>
      </c>
    </row>
    <row r="61" spans="2:39" hidden="1" outlineLevel="2" x14ac:dyDescent="0.2">
      <c r="B61" s="50" t="s">
        <v>42</v>
      </c>
      <c r="E61" s="8" t="s">
        <v>40</v>
      </c>
      <c r="J61" s="54">
        <f xml:space="preserve"> J60 * (1 + $G$62)</f>
        <v>11</v>
      </c>
      <c r="K61" s="54">
        <f xml:space="preserve"> K60 * (1 + $G$62)</f>
        <v>22</v>
      </c>
      <c r="L61" s="54">
        <f xml:space="preserve"> L60 * (1 + $G$62)</f>
        <v>55.000000000000007</v>
      </c>
      <c r="M61" s="54">
        <f xml:space="preserve"> M60 * (1 + $G$62)</f>
        <v>110.00000000000001</v>
      </c>
      <c r="N61" s="54">
        <f xml:space="preserve"> SUM(J61:M61)</f>
        <v>198</v>
      </c>
      <c r="O61" s="54">
        <f xml:space="preserve"> O60 * (1 + $G$62)</f>
        <v>165</v>
      </c>
      <c r="P61" s="54">
        <f xml:space="preserve"> P60 * (1 + $G$62)</f>
        <v>220.00000000000003</v>
      </c>
      <c r="Q61" s="54">
        <f xml:space="preserve"> Q60 * (1 + $G$62)</f>
        <v>275</v>
      </c>
      <c r="R61" s="54">
        <f xml:space="preserve"> R60 * (1 + $G$62)</f>
        <v>330</v>
      </c>
      <c r="S61" s="54">
        <f xml:space="preserve"> SUM(O61:R61)</f>
        <v>990</v>
      </c>
      <c r="T61" s="54">
        <f xml:space="preserve"> T60 * (1 + $G$62)</f>
        <v>715.00000000000011</v>
      </c>
      <c r="U61" s="54">
        <f xml:space="preserve"> U60 * (1 + $G$62)</f>
        <v>770.00000000000011</v>
      </c>
      <c r="V61" s="54">
        <f>SUM(T61:U61)</f>
        <v>1485.0000000000002</v>
      </c>
      <c r="W61" s="54">
        <f xml:space="preserve"> W60 * (1 + $G$62)</f>
        <v>825.00000000000011</v>
      </c>
      <c r="X61" s="54">
        <f xml:space="preserve"> X60 * (1 + $G$62)</f>
        <v>880.00000000000011</v>
      </c>
      <c r="Y61" s="54">
        <f>SUM(W61:X61)</f>
        <v>1705.0000000000002</v>
      </c>
      <c r="Z61" s="54">
        <f xml:space="preserve"> Z60 * (1 + $G$62)</f>
        <v>935.00000000000011</v>
      </c>
      <c r="AA61" s="54">
        <f xml:space="preserve"> AA60 * (1 + $G$62)</f>
        <v>990.00000000000011</v>
      </c>
      <c r="AB61" s="54">
        <f>SUM(Z61:AA61)</f>
        <v>1925.0000000000002</v>
      </c>
    </row>
    <row r="62" spans="2:39" hidden="1" outlineLevel="2" x14ac:dyDescent="0.2">
      <c r="B62" s="51" t="s">
        <v>46</v>
      </c>
      <c r="E62" s="52" t="s">
        <v>9</v>
      </c>
      <c r="G62" s="47">
        <v>0.1</v>
      </c>
    </row>
    <row r="63" spans="2:39" hidden="1" outlineLevel="2" x14ac:dyDescent="0.2">
      <c r="B63" s="50" t="s">
        <v>43</v>
      </c>
      <c r="E63" s="8" t="s">
        <v>40</v>
      </c>
      <c r="J63" s="54">
        <f xml:space="preserve"> J60 * (1 - $G$64)</f>
        <v>6</v>
      </c>
      <c r="K63" s="54">
        <f xml:space="preserve"> K60 * (1 - $G$64)</f>
        <v>12</v>
      </c>
      <c r="L63" s="54">
        <f xml:space="preserve"> L60 * (1 - $G$64)</f>
        <v>30</v>
      </c>
      <c r="M63" s="54">
        <f xml:space="preserve"> M60 * (1 - $G$64)</f>
        <v>60</v>
      </c>
      <c r="N63" s="54">
        <f xml:space="preserve"> SUM(J63:M63)</f>
        <v>108</v>
      </c>
      <c r="O63" s="54">
        <f xml:space="preserve"> O60 * (1 - $G$64)</f>
        <v>90</v>
      </c>
      <c r="P63" s="54">
        <f xml:space="preserve"> P60 * (1 - $G$64)</f>
        <v>120</v>
      </c>
      <c r="Q63" s="54">
        <f xml:space="preserve"> Q60 * (1 - $G$64)</f>
        <v>150</v>
      </c>
      <c r="R63" s="54">
        <f xml:space="preserve"> R60 * (1 - $G$64)</f>
        <v>180</v>
      </c>
      <c r="S63" s="54">
        <f xml:space="preserve"> SUM(O63:R63)</f>
        <v>540</v>
      </c>
      <c r="T63" s="54">
        <f xml:space="preserve"> T60 * (1 - $G$64)</f>
        <v>390</v>
      </c>
      <c r="U63" s="54">
        <f xml:space="preserve"> U60 * (1 - $G$64)</f>
        <v>420</v>
      </c>
      <c r="V63" s="54">
        <f>SUM(T63:U63)</f>
        <v>810</v>
      </c>
      <c r="W63" s="54">
        <f xml:space="preserve"> W60 * (1 - $G$64)</f>
        <v>450</v>
      </c>
      <c r="X63" s="54">
        <f xml:space="preserve"> X60 * (1 - $G$64)</f>
        <v>480</v>
      </c>
      <c r="Y63" s="54">
        <f>SUM(W63:X63)</f>
        <v>930</v>
      </c>
      <c r="Z63" s="54">
        <f xml:space="preserve"> Z60 * (1 - $G$64)</f>
        <v>510</v>
      </c>
      <c r="AA63" s="54">
        <f xml:space="preserve"> AA60 * (1 - $G$64)</f>
        <v>540</v>
      </c>
      <c r="AB63" s="54">
        <f>SUM(Z63:AA63)</f>
        <v>1050</v>
      </c>
    </row>
    <row r="64" spans="2:39" hidden="1" outlineLevel="2" x14ac:dyDescent="0.2">
      <c r="B64" s="51" t="s">
        <v>47</v>
      </c>
      <c r="E64" s="52" t="s">
        <v>9</v>
      </c>
      <c r="G64" s="47">
        <v>0.4</v>
      </c>
    </row>
    <row r="65" spans="2:28" hidden="1" outlineLevel="1" x14ac:dyDescent="0.25"/>
    <row r="66" spans="2:28" ht="15" hidden="1" outlineLevel="1" collapsed="1" x14ac:dyDescent="0.25">
      <c r="B66" s="87" t="s">
        <v>48</v>
      </c>
      <c r="C66" s="81"/>
      <c r="D66" s="81"/>
      <c r="E66" s="82"/>
      <c r="F66" s="83"/>
      <c r="G66" s="83"/>
      <c r="H66" s="83"/>
      <c r="I66" s="81"/>
      <c r="J66" s="82"/>
      <c r="K66" s="82"/>
      <c r="L66" s="82"/>
      <c r="M66" s="82"/>
      <c r="N66" s="82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2:28" hidden="1" outlineLevel="2" x14ac:dyDescent="0.25"/>
    <row r="68" spans="2:28" ht="15" hidden="1" outlineLevel="2" x14ac:dyDescent="0.25">
      <c r="B68" s="49" t="s">
        <v>48</v>
      </c>
      <c r="E68" s="53" t="s">
        <v>94</v>
      </c>
      <c r="G68" s="57" t="s">
        <v>41</v>
      </c>
      <c r="H68" s="8">
        <f>IF(G68="Базовый сценарий",1,IF(G68="Оптимистичный сценарий",2,3))</f>
        <v>1</v>
      </c>
      <c r="J68" s="58">
        <f xml:space="preserve"> CHOOSE($H$68, J70, J71, J73)</f>
        <v>50000</v>
      </c>
      <c r="K68" s="58">
        <f xml:space="preserve"> CHOOSE($H$68, K70, K71, K73)</f>
        <v>50000</v>
      </c>
      <c r="L68" s="58">
        <f xml:space="preserve"> CHOOSE($H$68, L70, L71, L73)</f>
        <v>50000</v>
      </c>
      <c r="M68" s="58">
        <f xml:space="preserve"> CHOOSE($H$68, M70, M71, M73)</f>
        <v>50000</v>
      </c>
      <c r="N68" s="58">
        <f xml:space="preserve"> AVERAGE(J68:M68)</f>
        <v>50000</v>
      </c>
      <c r="O68" s="58">
        <f xml:space="preserve"> CHOOSE($H$68, O70, O71, O73)</f>
        <v>55000</v>
      </c>
      <c r="P68" s="58">
        <f xml:space="preserve"> CHOOSE($H$68, P70, P71, P73)</f>
        <v>55000</v>
      </c>
      <c r="Q68" s="58">
        <f xml:space="preserve"> CHOOSE($H$68, Q70, Q71, Q73)</f>
        <v>55000</v>
      </c>
      <c r="R68" s="58">
        <f xml:space="preserve"> CHOOSE($H$68, R70, R71, R73)</f>
        <v>55000</v>
      </c>
      <c r="S68" s="58">
        <f xml:space="preserve"> AVERAGE(O68:R68)</f>
        <v>55000</v>
      </c>
      <c r="T68" s="58">
        <f xml:space="preserve"> CHOOSE($H$68, T70, T71, T73)</f>
        <v>60000</v>
      </c>
      <c r="U68" s="58">
        <f xml:space="preserve"> CHOOSE($H$68, U70, U71, U73)</f>
        <v>60000</v>
      </c>
      <c r="V68" s="58">
        <f>AVERAGE(T68:U68)</f>
        <v>60000</v>
      </c>
      <c r="W68" s="58">
        <f xml:space="preserve"> CHOOSE($H$68, W70, W71, W73)</f>
        <v>65000</v>
      </c>
      <c r="X68" s="58">
        <f xml:space="preserve"> CHOOSE($H$68, X70, X71, X73)</f>
        <v>65000</v>
      </c>
      <c r="Y68" s="58">
        <f>AVERAGE(W68:X68)</f>
        <v>65000</v>
      </c>
      <c r="Z68" s="58">
        <f xml:space="preserve"> CHOOSE($H$68, Z70, Z71, Z73)</f>
        <v>70000</v>
      </c>
      <c r="AA68" s="58">
        <f xml:space="preserve"> CHOOSE($H$68, AA70, AA71, AA73)</f>
        <v>70000</v>
      </c>
      <c r="AB68" s="58">
        <f>AVERAGE(Z68:AA68)</f>
        <v>70000</v>
      </c>
    </row>
    <row r="69" spans="2:28" hidden="1" outlineLevel="2" x14ac:dyDescent="0.2">
      <c r="B69" s="56" t="s">
        <v>49</v>
      </c>
      <c r="E69" s="52" t="s">
        <v>9</v>
      </c>
      <c r="J69" s="55" t="str">
        <f>IFERROR(J68 / I68 - 1, "н.д.")</f>
        <v>н.д.</v>
      </c>
      <c r="K69" s="55">
        <f>IFERROR(K68 / J68 - 1, "н.д.")</f>
        <v>0</v>
      </c>
      <c r="L69" s="55">
        <f>IFERROR(L68 / K68 - 1, "н.д.")</f>
        <v>0</v>
      </c>
      <c r="M69" s="55">
        <f>IFERROR(M68 / L68 - 1, "н.д.")</f>
        <v>0</v>
      </c>
      <c r="N69" s="55" t="str">
        <f>IFERROR(N68 / I68 - 1, "н.д.")</f>
        <v>н.д.</v>
      </c>
      <c r="O69" s="55">
        <f>IFERROR(O68 / M68 - 1, "н.д.")</f>
        <v>0.10000000000000009</v>
      </c>
      <c r="P69" s="55">
        <f>IFERROR(P68 / O68 - 1, "н.д.")</f>
        <v>0</v>
      </c>
      <c r="Q69" s="55">
        <f>IFERROR(Q68 / P68 - 1, "н.д.")</f>
        <v>0</v>
      </c>
      <c r="R69" s="55">
        <f>IFERROR(R68 / Q68 - 1, "н.д.")</f>
        <v>0</v>
      </c>
      <c r="S69" s="55">
        <f>IFERROR(S68 / N68 - 1, "н.д.")</f>
        <v>0.10000000000000009</v>
      </c>
      <c r="T69" s="55">
        <f>IFERROR(T68 / R68 - 1, "н.д.")</f>
        <v>9.0909090909090828E-2</v>
      </c>
      <c r="U69" s="55">
        <f>IFERROR(U68 / T68 - 1, "н.д.")</f>
        <v>0</v>
      </c>
      <c r="V69" s="55">
        <f>IFERROR(V68 / S68 - 1, "н.д.")</f>
        <v>9.0909090909090828E-2</v>
      </c>
      <c r="W69" s="55">
        <f>IFERROR(W68 / U68 - 1, "н.д.")</f>
        <v>8.3333333333333259E-2</v>
      </c>
      <c r="X69" s="55">
        <f>IFERROR(X68 / W68 - 1, "н.д.")</f>
        <v>0</v>
      </c>
      <c r="Y69" s="55">
        <f>IFERROR(Y68 / V68 - 1, "н.д.")</f>
        <v>8.3333333333333259E-2</v>
      </c>
      <c r="Z69" s="55">
        <f>IFERROR(Z68 / X68 - 1, "н.д.")</f>
        <v>7.6923076923076872E-2</v>
      </c>
      <c r="AA69" s="55">
        <f>IFERROR(AA68 / Z68 - 1, "н.д.")</f>
        <v>0</v>
      </c>
      <c r="AB69" s="55">
        <f>IFERROR(AB68 / Y68 - 1, "н.д.")</f>
        <v>7.6923076923076872E-2</v>
      </c>
    </row>
    <row r="70" spans="2:28" hidden="1" outlineLevel="2" x14ac:dyDescent="0.2">
      <c r="B70" s="50" t="s">
        <v>41</v>
      </c>
      <c r="E70" s="8" t="s">
        <v>94</v>
      </c>
      <c r="J70" s="42">
        <v>50000</v>
      </c>
      <c r="K70" s="42">
        <v>50000</v>
      </c>
      <c r="L70" s="42">
        <v>50000</v>
      </c>
      <c r="M70" s="42">
        <v>50000</v>
      </c>
      <c r="N70" s="54">
        <f xml:space="preserve"> AVERAGE(J70:M70)</f>
        <v>50000</v>
      </c>
      <c r="O70" s="42">
        <v>55000</v>
      </c>
      <c r="P70" s="42">
        <v>55000</v>
      </c>
      <c r="Q70" s="42">
        <v>55000</v>
      </c>
      <c r="R70" s="42">
        <v>55000</v>
      </c>
      <c r="S70" s="54">
        <f xml:space="preserve"> AVERAGE(O70:R70)</f>
        <v>55000</v>
      </c>
      <c r="T70" s="42">
        <v>60000</v>
      </c>
      <c r="U70" s="42">
        <v>60000</v>
      </c>
      <c r="V70" s="54">
        <f>AVERAGE(T70:U70)</f>
        <v>60000</v>
      </c>
      <c r="W70" s="42">
        <v>65000</v>
      </c>
      <c r="X70" s="42">
        <v>65000</v>
      </c>
      <c r="Y70" s="54">
        <f>AVERAGE(W70:X70)</f>
        <v>65000</v>
      </c>
      <c r="Z70" s="42">
        <v>70000</v>
      </c>
      <c r="AA70" s="42">
        <v>70000</v>
      </c>
      <c r="AB70" s="54">
        <f>AVERAGE(Z70:AA70)</f>
        <v>70000</v>
      </c>
    </row>
    <row r="71" spans="2:28" hidden="1" outlineLevel="2" x14ac:dyDescent="0.2">
      <c r="B71" s="50" t="s">
        <v>42</v>
      </c>
      <c r="E71" s="8" t="s">
        <v>94</v>
      </c>
      <c r="J71" s="54">
        <f xml:space="preserve"> J70 * (1 + $G$72)</f>
        <v>52500</v>
      </c>
      <c r="K71" s="54">
        <f xml:space="preserve"> K70 * (1 + $G$72)</f>
        <v>52500</v>
      </c>
      <c r="L71" s="54">
        <f xml:space="preserve"> L70 * (1 + $G$72)</f>
        <v>52500</v>
      </c>
      <c r="M71" s="54">
        <f xml:space="preserve"> M70 * (1 + $G$72)</f>
        <v>52500</v>
      </c>
      <c r="N71" s="54">
        <f xml:space="preserve"> AVERAGE(J71:M71)</f>
        <v>52500</v>
      </c>
      <c r="O71" s="54">
        <f xml:space="preserve"> O70 * (1 + $G$72)</f>
        <v>57750</v>
      </c>
      <c r="P71" s="54">
        <f xml:space="preserve"> P70 * (1 + $G$72)</f>
        <v>57750</v>
      </c>
      <c r="Q71" s="54">
        <f xml:space="preserve"> Q70 * (1 + $G$72)</f>
        <v>57750</v>
      </c>
      <c r="R71" s="54">
        <f xml:space="preserve"> R70 * (1 + $G$72)</f>
        <v>57750</v>
      </c>
      <c r="S71" s="54">
        <f xml:space="preserve"> AVERAGE(O71:R71)</f>
        <v>57750</v>
      </c>
      <c r="T71" s="54">
        <f xml:space="preserve"> T70 * (1 + $G$72)</f>
        <v>63000</v>
      </c>
      <c r="U71" s="54">
        <f xml:space="preserve"> U70 * (1 + $G$72)</f>
        <v>63000</v>
      </c>
      <c r="V71" s="54">
        <f>AVERAGE(T71:U71)</f>
        <v>63000</v>
      </c>
      <c r="W71" s="54">
        <f xml:space="preserve"> W70 * (1 + $G$72)</f>
        <v>68250</v>
      </c>
      <c r="X71" s="54">
        <f xml:space="preserve"> X70 * (1 + $G$72)</f>
        <v>68250</v>
      </c>
      <c r="Y71" s="54">
        <f>AVERAGE(W71:X71)</f>
        <v>68250</v>
      </c>
      <c r="Z71" s="54">
        <f xml:space="preserve"> Z70 * (1 + $G$72)</f>
        <v>73500</v>
      </c>
      <c r="AA71" s="54">
        <f xml:space="preserve"> AA70 * (1 + $G$72)</f>
        <v>73500</v>
      </c>
      <c r="AB71" s="54">
        <f>AVERAGE(Z71:AA71)</f>
        <v>73500</v>
      </c>
    </row>
    <row r="72" spans="2:28" hidden="1" outlineLevel="2" x14ac:dyDescent="0.2">
      <c r="B72" s="51" t="s">
        <v>46</v>
      </c>
      <c r="E72" s="52" t="s">
        <v>9</v>
      </c>
      <c r="G72" s="47">
        <v>0.05</v>
      </c>
    </row>
    <row r="73" spans="2:28" hidden="1" outlineLevel="2" x14ac:dyDescent="0.2">
      <c r="B73" s="50" t="s">
        <v>43</v>
      </c>
      <c r="E73" s="8" t="s">
        <v>94</v>
      </c>
      <c r="J73" s="54">
        <f xml:space="preserve"> J70 * (1 - $G$74)</f>
        <v>45000</v>
      </c>
      <c r="K73" s="54">
        <f xml:space="preserve"> K70 * (1 - $G$74)</f>
        <v>45000</v>
      </c>
      <c r="L73" s="54">
        <f xml:space="preserve"> L70 * (1 - $G$74)</f>
        <v>45000</v>
      </c>
      <c r="M73" s="54">
        <f xml:space="preserve"> M70 * (1 - $G$74)</f>
        <v>45000</v>
      </c>
      <c r="N73" s="54">
        <f xml:space="preserve"> AVERAGE(J73:M73)</f>
        <v>45000</v>
      </c>
      <c r="O73" s="54">
        <f xml:space="preserve"> O70 * (1 - $G$74)</f>
        <v>49500</v>
      </c>
      <c r="P73" s="54">
        <f xml:space="preserve"> P70 * (1 - $G$74)</f>
        <v>49500</v>
      </c>
      <c r="Q73" s="54">
        <f xml:space="preserve"> Q70 * (1 - $G$74)</f>
        <v>49500</v>
      </c>
      <c r="R73" s="54">
        <f xml:space="preserve"> R70 * (1 - $G$74)</f>
        <v>49500</v>
      </c>
      <c r="S73" s="54">
        <f xml:space="preserve"> AVERAGE(O73:R73)</f>
        <v>49500</v>
      </c>
      <c r="T73" s="54">
        <f xml:space="preserve"> T70 * (1 - $G$74)</f>
        <v>54000</v>
      </c>
      <c r="U73" s="54">
        <f xml:space="preserve"> U70 * (1 - $G$74)</f>
        <v>54000</v>
      </c>
      <c r="V73" s="54">
        <f>AVERAGE(T73:U73)</f>
        <v>54000</v>
      </c>
      <c r="W73" s="54">
        <f xml:space="preserve"> W70 * (1 - $G$74)</f>
        <v>58500</v>
      </c>
      <c r="X73" s="54">
        <f xml:space="preserve"> X70 * (1 - $G$74)</f>
        <v>58500</v>
      </c>
      <c r="Y73" s="54">
        <f>AVERAGE(W73:X73)</f>
        <v>58500</v>
      </c>
      <c r="Z73" s="54">
        <f xml:space="preserve"> Z70 * (1 - $G$74)</f>
        <v>63000</v>
      </c>
      <c r="AA73" s="54">
        <f xml:space="preserve"> AA70 * (1 - $G$74)</f>
        <v>63000</v>
      </c>
      <c r="AB73" s="54">
        <f>AVERAGE(Z73:AA73)</f>
        <v>63000</v>
      </c>
    </row>
    <row r="74" spans="2:28" hidden="1" outlineLevel="2" x14ac:dyDescent="0.2">
      <c r="B74" s="51" t="s">
        <v>47</v>
      </c>
      <c r="E74" s="52" t="s">
        <v>9</v>
      </c>
      <c r="G74" s="47">
        <v>0.1</v>
      </c>
    </row>
    <row r="75" spans="2:28" hidden="1" outlineLevel="1" x14ac:dyDescent="0.25"/>
    <row r="76" spans="2:28" ht="15" hidden="1" outlineLevel="1" collapsed="1" x14ac:dyDescent="0.25">
      <c r="B76" s="87" t="s">
        <v>51</v>
      </c>
      <c r="C76" s="81"/>
      <c r="D76" s="81"/>
      <c r="E76" s="82"/>
      <c r="F76" s="83"/>
      <c r="G76" s="83"/>
      <c r="H76" s="83"/>
      <c r="I76" s="81"/>
      <c r="J76" s="82"/>
      <c r="K76" s="82"/>
      <c r="L76" s="82"/>
      <c r="M76" s="82"/>
      <c r="N76" s="82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2:28" hidden="1" outlineLevel="2" x14ac:dyDescent="0.25"/>
    <row r="78" spans="2:28" ht="15" hidden="1" outlineLevel="2" x14ac:dyDescent="0.25">
      <c r="B78" s="49" t="s">
        <v>77</v>
      </c>
      <c r="E78" s="53" t="s">
        <v>19</v>
      </c>
      <c r="J78" s="58">
        <f t="shared" ref="J78:AB78" si="9" xml:space="preserve"> SUM(J80, J92, J104)</f>
        <v>2970</v>
      </c>
      <c r="K78" s="58">
        <f t="shared" si="9"/>
        <v>3009.3077392343694</v>
      </c>
      <c r="L78" s="58">
        <f t="shared" si="9"/>
        <v>3911.5175315981896</v>
      </c>
      <c r="M78" s="58">
        <f t="shared" si="9"/>
        <v>4837.0815687010499</v>
      </c>
      <c r="N78" s="58">
        <f t="shared" si="9"/>
        <v>14727.906839533609</v>
      </c>
      <c r="O78" s="58">
        <f t="shared" si="9"/>
        <v>6410.3266294823861</v>
      </c>
      <c r="P78" s="58">
        <f t="shared" si="9"/>
        <v>6454.7353073819068</v>
      </c>
      <c r="Q78" s="58">
        <f t="shared" si="9"/>
        <v>7391.5332311605334</v>
      </c>
      <c r="R78" s="58">
        <f t="shared" si="9"/>
        <v>8341.0010431123628</v>
      </c>
      <c r="S78" s="58">
        <f t="shared" si="9"/>
        <v>28597.596211137192</v>
      </c>
      <c r="T78" s="58">
        <f t="shared" si="9"/>
        <v>17369.313021852511</v>
      </c>
      <c r="U78" s="58">
        <f t="shared" si="9"/>
        <v>17610.804633148535</v>
      </c>
      <c r="V78" s="58">
        <f t="shared" si="9"/>
        <v>34980.117655001042</v>
      </c>
      <c r="W78" s="58">
        <f t="shared" si="9"/>
        <v>21635.895779068305</v>
      </c>
      <c r="X78" s="58">
        <f t="shared" si="9"/>
        <v>21904.674976286984</v>
      </c>
      <c r="Y78" s="58">
        <f t="shared" si="9"/>
        <v>43540.570755355293</v>
      </c>
      <c r="Z78" s="58">
        <f t="shared" si="9"/>
        <v>24093.306163851368</v>
      </c>
      <c r="AA78" s="58">
        <f t="shared" si="9"/>
        <v>24392.61336865538</v>
      </c>
      <c r="AB78" s="58">
        <f t="shared" si="9"/>
        <v>48485.919532506741</v>
      </c>
    </row>
    <row r="79" spans="2:28" ht="15" hidden="1" outlineLevel="2" x14ac:dyDescent="0.25">
      <c r="B79" s="49"/>
    </row>
    <row r="80" spans="2:28" s="49" customFormat="1" ht="15" hidden="1" outlineLevel="2" x14ac:dyDescent="0.25">
      <c r="B80" s="62" t="s">
        <v>59</v>
      </c>
      <c r="E80" s="53" t="s">
        <v>19</v>
      </c>
      <c r="F80" s="63"/>
      <c r="G80" s="63"/>
      <c r="H80" s="63"/>
      <c r="J80" s="58">
        <f xml:space="preserve"> J82 * J83 * 3 + J85 * J86 * 3 + J88 * J89 * 3</f>
        <v>1890</v>
      </c>
      <c r="K80" s="58">
        <f xml:space="preserve"> K82 * K83 * 3 + K85 * K86 * 3 + K88 * K89 * 3</f>
        <v>1915.014015876417</v>
      </c>
      <c r="L80" s="58">
        <f xml:space="preserve"> L82 * L83 * 3 + L85 * L86 * 3 + L88 * L89 * 3</f>
        <v>2802.7409084679944</v>
      </c>
      <c r="M80" s="58">
        <f xml:space="preserve"> M82 * M83 * 3 + M85 * M86 * 3 + M88 * M89 * 3</f>
        <v>3713.6303656479026</v>
      </c>
      <c r="N80" s="65">
        <f xml:space="preserve"> SUM(J80:M80)</f>
        <v>10321.385289992315</v>
      </c>
      <c r="O80" s="58">
        <f xml:space="preserve"> O82 * O83 * 3 + O85 * O86 * 3 + O88 * O89 * 3</f>
        <v>4839.1681418641547</v>
      </c>
      <c r="P80" s="58">
        <f xml:space="preserve"> P82 * P83 * 3 + P85 * P86 * 3 + P88 * P89 * 3</f>
        <v>4872.6923398863419</v>
      </c>
      <c r="Q80" s="58">
        <f xml:space="preserve"> Q82 * Q83 * 3 + Q85 * Q86 * 3 + Q88 * Q89 * 3</f>
        <v>5798.5303796173157</v>
      </c>
      <c r="R80" s="58">
        <f xml:space="preserve"> R82 * R83 * 3 + R85 * R86 * 3 + R88 * R89 * 3</f>
        <v>6736.9623809753703</v>
      </c>
      <c r="S80" s="65">
        <f xml:space="preserve"> SUM(O80:R80)</f>
        <v>22247.353242343183</v>
      </c>
      <c r="T80" s="58">
        <f xml:space="preserve"> T82 * T83 * 6 + T85 * T86 * 6 + T88 * T89 * 6</f>
        <v>14116.632680681629</v>
      </c>
      <c r="U80" s="58">
        <f xml:space="preserve"> U82 * U83 * 6 + U85 * U86 * 6 + U88 * U89 * 6</f>
        <v>14312.901143794876</v>
      </c>
      <c r="V80" s="65">
        <f xml:space="preserve"> SUM(T80:U80)</f>
        <v>28429.533824476504</v>
      </c>
      <c r="W80" s="58">
        <f xml:space="preserve"> W82 * W83 * 6 + W85 * W86 * 6 + W88 * W89 * 6</f>
        <v>17762.803324790646</v>
      </c>
      <c r="X80" s="58">
        <f xml:space="preserve"> X82 * X83 * 6 + X85 * X86 * 6 + X88 * X89 * 6</f>
        <v>17983.467727445488</v>
      </c>
      <c r="Y80" s="65">
        <f xml:space="preserve"> SUM(W80:X80)</f>
        <v>35746.27105223613</v>
      </c>
      <c r="Z80" s="58">
        <f xml:space="preserve"> Z82 * Z83 * 6 + Z85 * Z86 * 6 + Z88 * Z89 * 6</f>
        <v>20123.386398216768</v>
      </c>
      <c r="AA80" s="58">
        <f xml:space="preserve"> AA82 * AA83 * 6 + AA85 * AA86 * 6 + AA88 * AA89 * 6</f>
        <v>20373.375938592846</v>
      </c>
      <c r="AB80" s="65">
        <f xml:space="preserve"> SUM(Z80:AA80)</f>
        <v>40496.76233680961</v>
      </c>
    </row>
    <row r="81" spans="2:28" hidden="1" outlineLevel="3" x14ac:dyDescent="0.2">
      <c r="B81" s="59" t="s">
        <v>268</v>
      </c>
    </row>
    <row r="82" spans="2:28" hidden="1" outlineLevel="3" x14ac:dyDescent="0.2">
      <c r="B82" s="61" t="s">
        <v>53</v>
      </c>
      <c r="E82" s="35" t="s">
        <v>21</v>
      </c>
      <c r="J82" s="42">
        <v>4</v>
      </c>
      <c r="K82" s="42">
        <v>4</v>
      </c>
      <c r="L82" s="42">
        <v>6</v>
      </c>
      <c r="M82" s="42">
        <v>8</v>
      </c>
      <c r="N82" s="54">
        <f>AVERAGE(J82:M82)</f>
        <v>5.5</v>
      </c>
      <c r="O82" s="42">
        <v>10</v>
      </c>
      <c r="P82" s="42">
        <v>10</v>
      </c>
      <c r="Q82" s="42">
        <v>12</v>
      </c>
      <c r="R82" s="42">
        <v>14</v>
      </c>
      <c r="S82" s="54">
        <f>AVERAGE(O82:R82)</f>
        <v>11.5</v>
      </c>
      <c r="T82" s="42">
        <v>14</v>
      </c>
      <c r="U82" s="42">
        <v>14</v>
      </c>
      <c r="V82" s="54">
        <f>AVERAGE(T82:U82)</f>
        <v>14</v>
      </c>
      <c r="W82" s="42">
        <v>17</v>
      </c>
      <c r="X82" s="42">
        <v>17</v>
      </c>
      <c r="Y82" s="54">
        <f>AVERAGE(W82:X82)</f>
        <v>17</v>
      </c>
      <c r="Z82" s="42">
        <v>19</v>
      </c>
      <c r="AA82" s="42">
        <v>19</v>
      </c>
      <c r="AB82" s="54">
        <f>AVERAGE(Z82:AA82)</f>
        <v>19</v>
      </c>
    </row>
    <row r="83" spans="2:28" hidden="1" outlineLevel="3" x14ac:dyDescent="0.2">
      <c r="B83" s="61" t="s">
        <v>54</v>
      </c>
      <c r="E83" s="35" t="s">
        <v>55</v>
      </c>
      <c r="F83" s="70" t="s">
        <v>92</v>
      </c>
      <c r="J83" s="42">
        <v>70</v>
      </c>
      <c r="K83" s="54">
        <f xml:space="preserve"> J83 * (1 + K$14)</f>
        <v>70.926445032459881</v>
      </c>
      <c r="L83" s="54">
        <f xml:space="preserve"> K83 * (1 + L$14)</f>
        <v>71.865151499179333</v>
      </c>
      <c r="M83" s="54">
        <f xml:space="preserve"> L83 * (1 + M$14)</f>
        <v>72.816281679370647</v>
      </c>
      <c r="N83" s="54">
        <f xml:space="preserve"> AVERAGE(J83:M83)</f>
        <v>71.401969552752462</v>
      </c>
      <c r="O83" s="54">
        <f>M83 * (1 + O$14)</f>
        <v>73.320729422184172</v>
      </c>
      <c r="P83" s="54">
        <f>O83 * (1 + P$14)</f>
        <v>73.828671816459718</v>
      </c>
      <c r="Q83" s="54">
        <f>P83 * (1 + Q$14)</f>
        <v>74.340133072016854</v>
      </c>
      <c r="R83" s="54">
        <f>Q83 * (1 + R$14)</f>
        <v>74.855137566393012</v>
      </c>
      <c r="S83" s="54">
        <f xml:space="preserve"> N83 * (1 + S$14)</f>
        <v>73.401224700229534</v>
      </c>
      <c r="T83" s="54">
        <f>R83 * (1 + T$14)</f>
        <v>75.89587462732058</v>
      </c>
      <c r="U83" s="54">
        <f>T83 * (1 + U$14)</f>
        <v>76.951081418252016</v>
      </c>
      <c r="V83" s="54">
        <f xml:space="preserve"> S83 * (1 + V$14)</f>
        <v>75.456458991835959</v>
      </c>
      <c r="W83" s="54">
        <f>U83 * (1 + W$14)</f>
        <v>77.907032126274771</v>
      </c>
      <c r="X83" s="54">
        <f>W83 * (1 + X$14)</f>
        <v>78.874858453708285</v>
      </c>
      <c r="Y83" s="54">
        <f xml:space="preserve"> V83 * (1 + Y$14)</f>
        <v>77.342870466631851</v>
      </c>
      <c r="Z83" s="54">
        <f>X83 * (1 + Z$14)</f>
        <v>79.854707929431612</v>
      </c>
      <c r="AA83" s="54">
        <f>Z83 * (1 + AA$14)</f>
        <v>80.846729915050972</v>
      </c>
      <c r="AB83" s="54">
        <f xml:space="preserve"> Y83 * (1 + AB$14)</f>
        <v>79.27644222829764</v>
      </c>
    </row>
    <row r="84" spans="2:28" hidden="1" outlineLevel="3" x14ac:dyDescent="0.2">
      <c r="B84" s="59" t="s">
        <v>269</v>
      </c>
    </row>
    <row r="85" spans="2:28" hidden="1" outlineLevel="3" x14ac:dyDescent="0.2">
      <c r="B85" s="61" t="s">
        <v>53</v>
      </c>
      <c r="E85" s="35" t="s">
        <v>21</v>
      </c>
      <c r="J85" s="42">
        <v>1</v>
      </c>
      <c r="K85" s="42">
        <v>1</v>
      </c>
      <c r="L85" s="42">
        <v>1</v>
      </c>
      <c r="M85" s="42">
        <v>1</v>
      </c>
      <c r="N85" s="54">
        <f>AVERAGE(J85:M85)</f>
        <v>1</v>
      </c>
      <c r="O85" s="42">
        <v>2</v>
      </c>
      <c r="P85" s="42">
        <v>2</v>
      </c>
      <c r="Q85" s="42">
        <v>2</v>
      </c>
      <c r="R85" s="42">
        <v>2</v>
      </c>
      <c r="S85" s="54">
        <f>AVERAGE(O85:R85)</f>
        <v>2</v>
      </c>
      <c r="T85" s="42">
        <v>3</v>
      </c>
      <c r="U85" s="42">
        <v>3</v>
      </c>
      <c r="V85" s="54">
        <f>AVERAGE(T85:U85)</f>
        <v>3</v>
      </c>
      <c r="W85" s="42">
        <v>4</v>
      </c>
      <c r="X85" s="42">
        <v>4</v>
      </c>
      <c r="Y85" s="54">
        <f>AVERAGE(W85:X85)</f>
        <v>4</v>
      </c>
      <c r="Z85" s="42">
        <v>4</v>
      </c>
      <c r="AA85" s="42">
        <v>4</v>
      </c>
      <c r="AB85" s="54">
        <f>AVERAGE(Z85:AA85)</f>
        <v>4</v>
      </c>
    </row>
    <row r="86" spans="2:28" hidden="1" outlineLevel="3" x14ac:dyDescent="0.2">
      <c r="B86" s="61" t="s">
        <v>54</v>
      </c>
      <c r="E86" s="35" t="s">
        <v>55</v>
      </c>
      <c r="F86" s="70" t="s">
        <v>92</v>
      </c>
      <c r="J86" s="42">
        <v>70</v>
      </c>
      <c r="K86" s="54">
        <f xml:space="preserve"> J86 * (1 + K$14)</f>
        <v>70.926445032459881</v>
      </c>
      <c r="L86" s="54">
        <f xml:space="preserve"> K86 * (1 + L$14)</f>
        <v>71.865151499179333</v>
      </c>
      <c r="M86" s="54">
        <f xml:space="preserve"> L86 * (1 + M$14)</f>
        <v>72.816281679370647</v>
      </c>
      <c r="N86" s="54">
        <f xml:space="preserve"> AVERAGE(J86:M86)</f>
        <v>71.401969552752462</v>
      </c>
      <c r="O86" s="54">
        <f>M86 * (1 + O$14)</f>
        <v>73.320729422184172</v>
      </c>
      <c r="P86" s="54">
        <f>O86 * (1 + P$14)</f>
        <v>73.828671816459718</v>
      </c>
      <c r="Q86" s="54">
        <f>P86 * (1 + Q$14)</f>
        <v>74.340133072016854</v>
      </c>
      <c r="R86" s="54">
        <f>Q86 * (1 + R$14)</f>
        <v>74.855137566393012</v>
      </c>
      <c r="S86" s="54">
        <f xml:space="preserve"> N86 * (1 + S$14)</f>
        <v>73.401224700229534</v>
      </c>
      <c r="T86" s="54">
        <f>R86 * (1 + T$14)</f>
        <v>75.89587462732058</v>
      </c>
      <c r="U86" s="54">
        <f>T86 * (1 + U$14)</f>
        <v>76.951081418252016</v>
      </c>
      <c r="V86" s="54">
        <f xml:space="preserve"> S86 * (1 + V$14)</f>
        <v>75.456458991835959</v>
      </c>
      <c r="W86" s="54">
        <f>U86 * (1 + W$14)</f>
        <v>77.907032126274771</v>
      </c>
      <c r="X86" s="54">
        <f>W86 * (1 + X$14)</f>
        <v>78.874858453708285</v>
      </c>
      <c r="Y86" s="54">
        <f xml:space="preserve"> V86 * (1 + Y$14)</f>
        <v>77.342870466631851</v>
      </c>
      <c r="Z86" s="54">
        <f>X86 * (1 + Z$14)</f>
        <v>79.854707929431612</v>
      </c>
      <c r="AA86" s="54">
        <f>Z86 * (1 + AA$14)</f>
        <v>80.846729915050972</v>
      </c>
      <c r="AB86" s="54">
        <f xml:space="preserve"> Y86 * (1 + AB$14)</f>
        <v>79.27644222829764</v>
      </c>
    </row>
    <row r="87" spans="2:28" hidden="1" outlineLevel="3" x14ac:dyDescent="0.2">
      <c r="B87" s="59" t="s">
        <v>292</v>
      </c>
    </row>
    <row r="88" spans="2:28" hidden="1" outlineLevel="3" x14ac:dyDescent="0.2">
      <c r="B88" s="61" t="s">
        <v>53</v>
      </c>
      <c r="E88" s="35" t="s">
        <v>21</v>
      </c>
      <c r="J88" s="42">
        <v>4</v>
      </c>
      <c r="K88" s="42">
        <v>4</v>
      </c>
      <c r="L88" s="42">
        <v>6</v>
      </c>
      <c r="M88" s="42">
        <v>8</v>
      </c>
      <c r="N88" s="54">
        <f>AVERAGE(J88:M88)</f>
        <v>5.5</v>
      </c>
      <c r="O88" s="42">
        <v>10</v>
      </c>
      <c r="P88" s="42">
        <v>10</v>
      </c>
      <c r="Q88" s="42">
        <v>12</v>
      </c>
      <c r="R88" s="42">
        <v>14</v>
      </c>
      <c r="S88" s="54">
        <f>AVERAGE(O88:R88)</f>
        <v>11.5</v>
      </c>
      <c r="T88" s="42">
        <v>14</v>
      </c>
      <c r="U88" s="42">
        <v>14</v>
      </c>
      <c r="V88" s="54">
        <f>AVERAGE(T88:U88)</f>
        <v>14</v>
      </c>
      <c r="W88" s="42">
        <v>17</v>
      </c>
      <c r="X88" s="42">
        <v>17</v>
      </c>
      <c r="Y88" s="54">
        <f>AVERAGE(W88:X88)</f>
        <v>17</v>
      </c>
      <c r="Z88" s="42">
        <v>19</v>
      </c>
      <c r="AA88" s="42">
        <v>19</v>
      </c>
      <c r="AB88" s="54">
        <f>AVERAGE(Z88:AA88)</f>
        <v>19</v>
      </c>
    </row>
    <row r="89" spans="2:28" hidden="1" outlineLevel="3" x14ac:dyDescent="0.2">
      <c r="B89" s="61" t="s">
        <v>54</v>
      </c>
      <c r="E89" s="35" t="s">
        <v>55</v>
      </c>
      <c r="F89" s="70" t="s">
        <v>92</v>
      </c>
      <c r="J89" s="42">
        <v>70</v>
      </c>
      <c r="K89" s="54">
        <f xml:space="preserve"> J89 * (1 + K$14)</f>
        <v>70.926445032459881</v>
      </c>
      <c r="L89" s="54">
        <f xml:space="preserve"> K89 * (1 + L$14)</f>
        <v>71.865151499179333</v>
      </c>
      <c r="M89" s="54">
        <f xml:space="preserve"> L89 * (1 + M$14)</f>
        <v>72.816281679370647</v>
      </c>
      <c r="N89" s="54">
        <f xml:space="preserve"> AVERAGE(J89:M89)</f>
        <v>71.401969552752462</v>
      </c>
      <c r="O89" s="54">
        <f>M89 * (1 + O$14)</f>
        <v>73.320729422184172</v>
      </c>
      <c r="P89" s="54">
        <f>O89 * (1 + P$14)</f>
        <v>73.828671816459718</v>
      </c>
      <c r="Q89" s="54">
        <f>P89 * (1 + Q$14)</f>
        <v>74.340133072016854</v>
      </c>
      <c r="R89" s="54">
        <f>Q89 * (1 + R$14)</f>
        <v>74.855137566393012</v>
      </c>
      <c r="S89" s="54">
        <f xml:space="preserve"> N89 * (1 + S$14)</f>
        <v>73.401224700229534</v>
      </c>
      <c r="T89" s="54">
        <f>R89 * (1 + T$14)</f>
        <v>75.89587462732058</v>
      </c>
      <c r="U89" s="54">
        <f>T89 * (1 + U$14)</f>
        <v>76.951081418252016</v>
      </c>
      <c r="V89" s="54">
        <f xml:space="preserve"> S89 * (1 + V$14)</f>
        <v>75.456458991835959</v>
      </c>
      <c r="W89" s="54">
        <f>U89 * (1 + W$14)</f>
        <v>77.907032126274771</v>
      </c>
      <c r="X89" s="54">
        <f>W89 * (1 + X$14)</f>
        <v>78.874858453708285</v>
      </c>
      <c r="Y89" s="54">
        <f xml:space="preserve"> V89 * (1 + Y$14)</f>
        <v>77.342870466631851</v>
      </c>
      <c r="Z89" s="54">
        <f>X89 * (1 + Z$14)</f>
        <v>79.854707929431612</v>
      </c>
      <c r="AA89" s="54">
        <f>Z89 * (1 + AA$14)</f>
        <v>80.846729915050972</v>
      </c>
      <c r="AB89" s="54">
        <f xml:space="preserve"> Y89 * (1 + AB$14)</f>
        <v>79.27644222829764</v>
      </c>
    </row>
    <row r="90" spans="2:28" s="49" customFormat="1" ht="15" hidden="1" outlineLevel="3" x14ac:dyDescent="0.25">
      <c r="B90" s="64" t="s">
        <v>58</v>
      </c>
      <c r="E90" s="40"/>
      <c r="F90" s="63"/>
      <c r="G90" s="63"/>
      <c r="H90" s="63"/>
      <c r="J90" s="58">
        <f xml:space="preserve"> J82 + J85 + J88</f>
        <v>9</v>
      </c>
      <c r="K90" s="58">
        <f xml:space="preserve"> K82 + K85 + K88</f>
        <v>9</v>
      </c>
      <c r="L90" s="58">
        <f xml:space="preserve"> L82 + L85 + L88</f>
        <v>13</v>
      </c>
      <c r="M90" s="58">
        <f xml:space="preserve"> M82 + M85 + M88</f>
        <v>17</v>
      </c>
      <c r="N90" s="65">
        <f>AVERAGE(J90:M90)</f>
        <v>12</v>
      </c>
      <c r="O90" s="58">
        <f xml:space="preserve"> O82 + O85 + O88</f>
        <v>22</v>
      </c>
      <c r="P90" s="58">
        <f xml:space="preserve"> P82 + P85 + P88</f>
        <v>22</v>
      </c>
      <c r="Q90" s="58">
        <f xml:space="preserve"> Q82 + Q85 + Q88</f>
        <v>26</v>
      </c>
      <c r="R90" s="58">
        <f xml:space="preserve"> R82 + R85 + R88</f>
        <v>30</v>
      </c>
      <c r="S90" s="65">
        <f>AVERAGE(O90:R90)</f>
        <v>25</v>
      </c>
      <c r="T90" s="58">
        <f xml:space="preserve"> T82 + T85 + T88</f>
        <v>31</v>
      </c>
      <c r="U90" s="58">
        <f xml:space="preserve"> U82 + U85 + U88</f>
        <v>31</v>
      </c>
      <c r="V90" s="65">
        <f>AVERAGE(T90:U90)</f>
        <v>31</v>
      </c>
      <c r="W90" s="58">
        <f xml:space="preserve"> W82 + W85 + W88</f>
        <v>38</v>
      </c>
      <c r="X90" s="58">
        <f xml:space="preserve"> X82 + X85 + X88</f>
        <v>38</v>
      </c>
      <c r="Y90" s="65">
        <f>AVERAGE(W90:X90)</f>
        <v>38</v>
      </c>
      <c r="Z90" s="58">
        <f xml:space="preserve"> Z82 + Z85 + Z88</f>
        <v>42</v>
      </c>
      <c r="AA90" s="58">
        <f xml:space="preserve"> AA82 + AA85 + AA88</f>
        <v>42</v>
      </c>
      <c r="AB90" s="65">
        <f>AVERAGE(Z90:AA90)</f>
        <v>42</v>
      </c>
    </row>
    <row r="91" spans="2:28" hidden="1" outlineLevel="2" x14ac:dyDescent="0.25"/>
    <row r="92" spans="2:28" ht="15" hidden="1" outlineLevel="2" collapsed="1" x14ac:dyDescent="0.25">
      <c r="B92" s="62" t="s">
        <v>60</v>
      </c>
      <c r="C92" s="49"/>
      <c r="D92" s="49"/>
      <c r="E92" s="53" t="s">
        <v>19</v>
      </c>
      <c r="F92" s="63"/>
      <c r="G92" s="63"/>
      <c r="H92" s="63"/>
      <c r="I92" s="49"/>
      <c r="J92" s="58">
        <f xml:space="preserve"> J94 * J95 * 3 + J97 * J98 * 3 + J100 * J101 * 3</f>
        <v>660</v>
      </c>
      <c r="K92" s="58">
        <f xml:space="preserve"> K94 * K95 * 3 + K97 * K98 * 3 + K100 * K101 * 3</f>
        <v>668.73505316319324</v>
      </c>
      <c r="L92" s="58">
        <f xml:space="preserve"> L94 * L95 * 3 + L97 * L98 * 3 + L100 * L101 * 3</f>
        <v>677.58571413511947</v>
      </c>
      <c r="M92" s="58">
        <f xml:space="preserve"> M94 * M95 * 3 + M97 * M98 * 3 + M100 * M101 * 3</f>
        <v>686.55351297692323</v>
      </c>
      <c r="N92" s="65">
        <f xml:space="preserve"> SUM(J92:M92)</f>
        <v>2692.8742802752358</v>
      </c>
      <c r="O92" s="58">
        <f xml:space="preserve"> O94 * O95 * 3 + O97 * O98 * 3 + O100 * O101 * 3</f>
        <v>691.30973455202218</v>
      </c>
      <c r="P92" s="58">
        <f xml:space="preserve"> P94 * P95 * 3 + P97 * P98 * 3 + P100 * P101 * 3</f>
        <v>696.09890569804872</v>
      </c>
      <c r="Q92" s="58">
        <f xml:space="preserve"> Q94 * Q95 * 3 + Q97 * Q98 * 3 + Q100 * Q101 * 3</f>
        <v>700.9212546790161</v>
      </c>
      <c r="R92" s="58">
        <f xml:space="preserve"> R94 * R95 * 3 + R97 * R98 * 3 + R100 * R101 * 3</f>
        <v>705.77701134027689</v>
      </c>
      <c r="S92" s="65">
        <f xml:space="preserve"> SUM(O92:R92)</f>
        <v>2794.1069062693641</v>
      </c>
      <c r="T92" s="58">
        <f xml:space="preserve"> T94 * T95 * 6 + T97 * T98 * 6 + T100 * T101 * 6</f>
        <v>1431.1793501151881</v>
      </c>
      <c r="U92" s="58">
        <f xml:space="preserve"> U94 * U95 * 6 + U97 * U98 * 6 + U100 * U101 * 6</f>
        <v>1451.0775353156096</v>
      </c>
      <c r="V92" s="65">
        <f xml:space="preserve"> SUM(T92:U92)</f>
        <v>2882.2568854307974</v>
      </c>
      <c r="W92" s="58">
        <f xml:space="preserve"> W94 * W95 * 6 + W97 * W98 * 6 + W100 * W101 * 6</f>
        <v>1469.1040343811815</v>
      </c>
      <c r="X92" s="58">
        <f xml:space="preserve"> X94 * X95 * 6 + X97 * X98 * 6 + X100 * X101 * 6</f>
        <v>1487.3544736984991</v>
      </c>
      <c r="Y92" s="65">
        <f xml:space="preserve"> SUM(W92:X92)</f>
        <v>2956.4585080796805</v>
      </c>
      <c r="Z92" s="58">
        <f xml:space="preserve"> Z94 * Z95 * 6 + Z97 * Z98 * 6 + Z100 * Z101 * 6</f>
        <v>1505.8316352407105</v>
      </c>
      <c r="AA92" s="58">
        <f xml:space="preserve"> AA94 * AA95 * 6 + AA97 * AA98 * 6 + AA100 * AA101 * 6</f>
        <v>1524.5383355409613</v>
      </c>
      <c r="AB92" s="65">
        <f xml:space="preserve"> SUM(Z92:AA92)</f>
        <v>3030.3699707816718</v>
      </c>
    </row>
    <row r="93" spans="2:28" hidden="1" outlineLevel="3" x14ac:dyDescent="0.2">
      <c r="B93" s="59" t="s">
        <v>270</v>
      </c>
      <c r="J93" s="3"/>
      <c r="K93" s="3"/>
      <c r="L93" s="3"/>
      <c r="M93" s="3"/>
      <c r="N93" s="3"/>
    </row>
    <row r="94" spans="2:28" hidden="1" outlineLevel="3" x14ac:dyDescent="0.2">
      <c r="B94" s="61" t="s">
        <v>53</v>
      </c>
      <c r="E94" s="35" t="s">
        <v>21</v>
      </c>
      <c r="J94" s="42">
        <v>1</v>
      </c>
      <c r="K94" s="42">
        <v>1</v>
      </c>
      <c r="L94" s="42">
        <v>1</v>
      </c>
      <c r="M94" s="42">
        <v>1</v>
      </c>
      <c r="N94" s="54">
        <f>AVERAGE(J94:M94)</f>
        <v>1</v>
      </c>
      <c r="O94" s="42">
        <v>1</v>
      </c>
      <c r="P94" s="42">
        <v>1</v>
      </c>
      <c r="Q94" s="42">
        <v>1</v>
      </c>
      <c r="R94" s="42">
        <v>1</v>
      </c>
      <c r="S94" s="54">
        <f>AVERAGE(O94:R94)</f>
        <v>1</v>
      </c>
      <c r="T94" s="42">
        <v>1</v>
      </c>
      <c r="U94" s="42">
        <v>1</v>
      </c>
      <c r="V94" s="54">
        <f>AVERAGE(T94:U94)</f>
        <v>1</v>
      </c>
      <c r="W94" s="42">
        <v>1</v>
      </c>
      <c r="X94" s="42">
        <v>1</v>
      </c>
      <c r="Y94" s="54">
        <f>AVERAGE(W94:X94)</f>
        <v>1</v>
      </c>
      <c r="Z94" s="42">
        <v>1</v>
      </c>
      <c r="AA94" s="42">
        <v>1</v>
      </c>
      <c r="AB94" s="54">
        <f>AVERAGE(Z94:AA94)</f>
        <v>1</v>
      </c>
    </row>
    <row r="95" spans="2:28" hidden="1" outlineLevel="3" x14ac:dyDescent="0.2">
      <c r="B95" s="61" t="s">
        <v>54</v>
      </c>
      <c r="E95" s="35" t="s">
        <v>55</v>
      </c>
      <c r="F95" s="70" t="s">
        <v>92</v>
      </c>
      <c r="J95" s="42">
        <v>150</v>
      </c>
      <c r="K95" s="54">
        <f xml:space="preserve"> J95 * (1 + K$14)</f>
        <v>151.98523935527118</v>
      </c>
      <c r="L95" s="54">
        <f xml:space="preserve"> K95 * (1 + L$14)</f>
        <v>153.99675321252715</v>
      </c>
      <c r="M95" s="54">
        <f xml:space="preserve"> L95 * (1 + M$14)</f>
        <v>156.03488931293711</v>
      </c>
      <c r="N95" s="54">
        <f xml:space="preserve"> AVERAGE(J95:M95)</f>
        <v>153.00422047018387</v>
      </c>
      <c r="O95" s="54">
        <f>M95 * (1 + O$14)</f>
        <v>157.11584876182323</v>
      </c>
      <c r="P95" s="54">
        <f>O95 * (1 + P$14)</f>
        <v>158.20429674955653</v>
      </c>
      <c r="Q95" s="54">
        <f>P95 * (1 + Q$14)</f>
        <v>159.30028515432184</v>
      </c>
      <c r="R95" s="54">
        <f>Q95 * (1 + R$14)</f>
        <v>160.4038662136993</v>
      </c>
      <c r="S95" s="54">
        <f xml:space="preserve"> N95 * (1 + S$14)</f>
        <v>157.28833864334902</v>
      </c>
      <c r="T95" s="54">
        <f>R95 * (1 + T$14)</f>
        <v>162.63401705854409</v>
      </c>
      <c r="U95" s="54">
        <f>T95 * (1 + U$14)</f>
        <v>164.89517446768289</v>
      </c>
      <c r="V95" s="54">
        <f xml:space="preserve"> S95 * (1 + V$14)</f>
        <v>161.69241212536281</v>
      </c>
      <c r="W95" s="54">
        <f>U95 * (1 + W$14)</f>
        <v>166.94364027058882</v>
      </c>
      <c r="X95" s="54">
        <f>W95 * (1 + X$14)</f>
        <v>169.01755382937492</v>
      </c>
      <c r="Y95" s="54">
        <f xml:space="preserve"> V95 * (1 + Y$14)</f>
        <v>165.73472242849687</v>
      </c>
      <c r="Z95" s="54">
        <f>X95 * (1 + Z$14)</f>
        <v>171.11723127735348</v>
      </c>
      <c r="AA95" s="54">
        <f>Z95 * (1 + AA$14)</f>
        <v>173.24299267510924</v>
      </c>
      <c r="AB95" s="54">
        <f xml:space="preserve"> Y95 * (1 + AB$14)</f>
        <v>169.87809048920928</v>
      </c>
    </row>
    <row r="96" spans="2:28" hidden="1" outlineLevel="3" x14ac:dyDescent="0.2">
      <c r="B96" s="59" t="s">
        <v>271</v>
      </c>
    </row>
    <row r="97" spans="2:28" hidden="1" outlineLevel="3" x14ac:dyDescent="0.2">
      <c r="B97" s="61" t="s">
        <v>53</v>
      </c>
      <c r="E97" s="35" t="s">
        <v>21</v>
      </c>
      <c r="J97" s="42">
        <v>1</v>
      </c>
      <c r="K97" s="42">
        <v>1</v>
      </c>
      <c r="L97" s="42">
        <v>1</v>
      </c>
      <c r="M97" s="42">
        <v>1</v>
      </c>
      <c r="N97" s="54">
        <f>AVERAGE(J97:M97)</f>
        <v>1</v>
      </c>
      <c r="O97" s="42">
        <v>1</v>
      </c>
      <c r="P97" s="42">
        <v>1</v>
      </c>
      <c r="Q97" s="42">
        <v>1</v>
      </c>
      <c r="R97" s="42">
        <v>1</v>
      </c>
      <c r="S97" s="54">
        <f>AVERAGE(O97:R97)</f>
        <v>1</v>
      </c>
      <c r="T97" s="42">
        <v>1</v>
      </c>
      <c r="U97" s="42">
        <v>1</v>
      </c>
      <c r="V97" s="54">
        <f>AVERAGE(T97:U97)</f>
        <v>1</v>
      </c>
      <c r="W97" s="42">
        <v>1</v>
      </c>
      <c r="X97" s="42">
        <v>1</v>
      </c>
      <c r="Y97" s="54">
        <f>AVERAGE(W97:X97)</f>
        <v>1</v>
      </c>
      <c r="Z97" s="42">
        <v>1</v>
      </c>
      <c r="AA97" s="42">
        <v>1</v>
      </c>
      <c r="AB97" s="54">
        <f>AVERAGE(Z97:AA97)</f>
        <v>1</v>
      </c>
    </row>
    <row r="98" spans="2:28" hidden="1" outlineLevel="3" x14ac:dyDescent="0.2">
      <c r="B98" s="61" t="s">
        <v>54</v>
      </c>
      <c r="E98" s="35" t="s">
        <v>55</v>
      </c>
      <c r="F98" s="70" t="s">
        <v>92</v>
      </c>
      <c r="J98" s="42">
        <v>70</v>
      </c>
      <c r="K98" s="54">
        <f xml:space="preserve"> J98 * (1 + K$14)</f>
        <v>70.926445032459881</v>
      </c>
      <c r="L98" s="54">
        <f xml:space="preserve"> K98 * (1 + L$14)</f>
        <v>71.865151499179333</v>
      </c>
      <c r="M98" s="54">
        <f xml:space="preserve"> L98 * (1 + M$14)</f>
        <v>72.816281679370647</v>
      </c>
      <c r="N98" s="54">
        <f xml:space="preserve"> AVERAGE(J98:M98)</f>
        <v>71.401969552752462</v>
      </c>
      <c r="O98" s="54">
        <f>M98 * (1 + O$14)</f>
        <v>73.320729422184172</v>
      </c>
      <c r="P98" s="54">
        <f>O98 * (1 + P$14)</f>
        <v>73.828671816459718</v>
      </c>
      <c r="Q98" s="54">
        <f>P98 * (1 + Q$14)</f>
        <v>74.340133072016854</v>
      </c>
      <c r="R98" s="54">
        <f>Q98 * (1 + R$14)</f>
        <v>74.855137566393012</v>
      </c>
      <c r="S98" s="54">
        <f xml:space="preserve"> N98 * (1 + S$14)</f>
        <v>73.401224700229534</v>
      </c>
      <c r="T98" s="54">
        <f>R98 * (1 + T$14)</f>
        <v>75.89587462732058</v>
      </c>
      <c r="U98" s="54">
        <f>T98 * (1 + U$14)</f>
        <v>76.951081418252016</v>
      </c>
      <c r="V98" s="54">
        <f xml:space="preserve"> S98 * (1 + V$14)</f>
        <v>75.456458991835959</v>
      </c>
      <c r="W98" s="54">
        <f>U98 * (1 + W$14)</f>
        <v>77.907032126274771</v>
      </c>
      <c r="X98" s="54">
        <f>W98 * (1 + X$14)</f>
        <v>78.874858453708285</v>
      </c>
      <c r="Y98" s="54">
        <f xml:space="preserve"> V98 * (1 + Y$14)</f>
        <v>77.342870466631851</v>
      </c>
      <c r="Z98" s="54">
        <f>X98 * (1 + Z$14)</f>
        <v>79.854707929431612</v>
      </c>
      <c r="AA98" s="54">
        <f>Z98 * (1 + AA$14)</f>
        <v>80.846729915050972</v>
      </c>
      <c r="AB98" s="54">
        <f xml:space="preserve"> Y98 * (1 + AB$14)</f>
        <v>79.27644222829764</v>
      </c>
    </row>
    <row r="99" spans="2:28" hidden="1" outlineLevel="3" x14ac:dyDescent="0.2">
      <c r="B99" s="59" t="s">
        <v>57</v>
      </c>
    </row>
    <row r="100" spans="2:28" hidden="1" outlineLevel="3" x14ac:dyDescent="0.2">
      <c r="B100" s="61" t="s">
        <v>53</v>
      </c>
      <c r="E100" s="35" t="s">
        <v>21</v>
      </c>
      <c r="J100" s="42">
        <v>0</v>
      </c>
      <c r="K100" s="42">
        <v>0</v>
      </c>
      <c r="L100" s="42">
        <v>0</v>
      </c>
      <c r="M100" s="42">
        <v>0</v>
      </c>
      <c r="N100" s="54">
        <f>AVERAGE(J100:M100)</f>
        <v>0</v>
      </c>
      <c r="O100" s="42">
        <v>0</v>
      </c>
      <c r="P100" s="42">
        <v>0</v>
      </c>
      <c r="Q100" s="42">
        <v>0</v>
      </c>
      <c r="R100" s="42">
        <v>0</v>
      </c>
      <c r="S100" s="54">
        <f>AVERAGE(O100:R100)</f>
        <v>0</v>
      </c>
      <c r="T100" s="42">
        <v>0</v>
      </c>
      <c r="U100" s="42">
        <v>0</v>
      </c>
      <c r="V100" s="54">
        <f>AVERAGE(T100:U100)</f>
        <v>0</v>
      </c>
      <c r="W100" s="42">
        <v>0</v>
      </c>
      <c r="X100" s="42">
        <v>0</v>
      </c>
      <c r="Y100" s="54">
        <f>AVERAGE(W100:X100)</f>
        <v>0</v>
      </c>
      <c r="Z100" s="42">
        <v>0</v>
      </c>
      <c r="AA100" s="42">
        <v>0</v>
      </c>
      <c r="AB100" s="54">
        <f>AVERAGE(Z100:AA100)</f>
        <v>0</v>
      </c>
    </row>
    <row r="101" spans="2:28" hidden="1" outlineLevel="3" x14ac:dyDescent="0.2">
      <c r="B101" s="61" t="s">
        <v>54</v>
      </c>
      <c r="E101" s="35" t="s">
        <v>55</v>
      </c>
      <c r="F101" s="70" t="s">
        <v>92</v>
      </c>
      <c r="J101" s="42">
        <v>0</v>
      </c>
      <c r="K101" s="54">
        <f xml:space="preserve"> J101 * (1 + K$14)</f>
        <v>0</v>
      </c>
      <c r="L101" s="54">
        <f xml:space="preserve"> K101 * (1 + L$14)</f>
        <v>0</v>
      </c>
      <c r="M101" s="54">
        <f xml:space="preserve"> L101 * (1 + M$14)</f>
        <v>0</v>
      </c>
      <c r="N101" s="54">
        <f xml:space="preserve"> AVERAGE(J101:M101)</f>
        <v>0</v>
      </c>
      <c r="O101" s="54">
        <f>M101 * (1 + O$14)</f>
        <v>0</v>
      </c>
      <c r="P101" s="54">
        <f>O101 * (1 + P$14)</f>
        <v>0</v>
      </c>
      <c r="Q101" s="54">
        <f>P101 * (1 + Q$14)</f>
        <v>0</v>
      </c>
      <c r="R101" s="54">
        <f>Q101 * (1 + R$14)</f>
        <v>0</v>
      </c>
      <c r="S101" s="54">
        <f xml:space="preserve"> N101 * (1 + S$14)</f>
        <v>0</v>
      </c>
      <c r="T101" s="54">
        <f>R101 * (1 + T$14)</f>
        <v>0</v>
      </c>
      <c r="U101" s="54">
        <f>T101 * (1 + U$14)</f>
        <v>0</v>
      </c>
      <c r="V101" s="54">
        <f xml:space="preserve"> S101 * (1 + V$14)</f>
        <v>0</v>
      </c>
      <c r="W101" s="54">
        <f>U101 * (1 + W$14)</f>
        <v>0</v>
      </c>
      <c r="X101" s="54">
        <f>W101 * (1 + X$14)</f>
        <v>0</v>
      </c>
      <c r="Y101" s="54">
        <f xml:space="preserve"> V101 * (1 + Y$14)</f>
        <v>0</v>
      </c>
      <c r="Z101" s="54">
        <f>X101 * (1 + Z$14)</f>
        <v>0</v>
      </c>
      <c r="AA101" s="54">
        <f>Z101 * (1 + AA$14)</f>
        <v>0</v>
      </c>
      <c r="AB101" s="54">
        <f xml:space="preserve"> Y101 * (1 + AB$14)</f>
        <v>0</v>
      </c>
    </row>
    <row r="102" spans="2:28" ht="15" hidden="1" outlineLevel="3" x14ac:dyDescent="0.25">
      <c r="B102" s="64" t="s">
        <v>58</v>
      </c>
      <c r="C102" s="49"/>
      <c r="D102" s="49"/>
      <c r="E102" s="40"/>
      <c r="F102" s="63"/>
      <c r="G102" s="63"/>
      <c r="H102" s="63"/>
      <c r="I102" s="49"/>
      <c r="J102" s="58">
        <f xml:space="preserve"> J94 + J97 + J100</f>
        <v>2</v>
      </c>
      <c r="K102" s="58">
        <f xml:space="preserve"> K94 + K97 + K100</f>
        <v>2</v>
      </c>
      <c r="L102" s="58">
        <f xml:space="preserve"> L94 + L97 + L100</f>
        <v>2</v>
      </c>
      <c r="M102" s="58">
        <f xml:space="preserve"> M94 + M97 + M100</f>
        <v>2</v>
      </c>
      <c r="N102" s="65">
        <f>AVERAGE(J102:M102)</f>
        <v>2</v>
      </c>
      <c r="O102" s="58">
        <f xml:space="preserve"> O94 + O97 + O100</f>
        <v>2</v>
      </c>
      <c r="P102" s="58">
        <f xml:space="preserve"> P94 + P97 + P100</f>
        <v>2</v>
      </c>
      <c r="Q102" s="58">
        <f xml:space="preserve"> Q94 + Q97 + Q100</f>
        <v>2</v>
      </c>
      <c r="R102" s="58">
        <f xml:space="preserve"> R94 + R97 + R100</f>
        <v>2</v>
      </c>
      <c r="S102" s="65">
        <f>AVERAGE(O102:R102)</f>
        <v>2</v>
      </c>
      <c r="T102" s="58">
        <f xml:space="preserve"> T94 + T97 + T100</f>
        <v>2</v>
      </c>
      <c r="U102" s="58">
        <f xml:space="preserve"> U94 + U97 + U100</f>
        <v>2</v>
      </c>
      <c r="V102" s="65">
        <f>AVERAGE(T102:U102)</f>
        <v>2</v>
      </c>
      <c r="W102" s="58">
        <f xml:space="preserve"> W94 + W97 + W100</f>
        <v>2</v>
      </c>
      <c r="X102" s="58">
        <f xml:space="preserve"> X94 + X97 + X100</f>
        <v>2</v>
      </c>
      <c r="Y102" s="65">
        <f>AVERAGE(W102:X102)</f>
        <v>2</v>
      </c>
      <c r="Z102" s="58">
        <f xml:space="preserve"> Z94 + Z97 + Z100</f>
        <v>2</v>
      </c>
      <c r="AA102" s="58">
        <f xml:space="preserve"> AA94 + AA97 + AA100</f>
        <v>2</v>
      </c>
      <c r="AB102" s="65">
        <f>AVERAGE(Z102:AA102)</f>
        <v>2</v>
      </c>
    </row>
    <row r="103" spans="2:28" hidden="1" outlineLevel="2" x14ac:dyDescent="0.25"/>
    <row r="104" spans="2:28" ht="15" hidden="1" outlineLevel="2" collapsed="1" x14ac:dyDescent="0.25">
      <c r="B104" s="62" t="s">
        <v>61</v>
      </c>
      <c r="C104" s="49"/>
      <c r="D104" s="49"/>
      <c r="E104" s="53" t="s">
        <v>19</v>
      </c>
      <c r="F104" s="63"/>
      <c r="G104" s="63"/>
      <c r="H104" s="63"/>
      <c r="I104" s="49"/>
      <c r="J104" s="58">
        <f xml:space="preserve"> J106 * J107 * 3 + J109 * J110 * 3 + J112 * J113 * 3</f>
        <v>420</v>
      </c>
      <c r="K104" s="58">
        <f xml:space="preserve"> K106 * K107 * 3 + K109 * K110 * 3 + K112 * K113 * 3</f>
        <v>425.55867019475932</v>
      </c>
      <c r="L104" s="58">
        <f xml:space="preserve"> L106 * L107 * 3 + L109 * L110 * 3 + L112 * L113 * 3</f>
        <v>431.19090899507603</v>
      </c>
      <c r="M104" s="58">
        <f xml:space="preserve"> M106 * M107 * 3 + M109 * M110 * 3 + M112 * M113 * 3</f>
        <v>436.89769007622385</v>
      </c>
      <c r="N104" s="65">
        <f xml:space="preserve"> SUM(J104:M104)</f>
        <v>1713.6472692660593</v>
      </c>
      <c r="O104" s="58">
        <f xml:space="preserve"> O106 * O107 * 3 + O109 * O110 * 3 + O112 * O113 * 3</f>
        <v>879.84875306621007</v>
      </c>
      <c r="P104" s="58">
        <f xml:space="preserve"> P106 * P107 * 3 + P109 * P110 * 3 + P112 * P113 * 3</f>
        <v>885.9440617975165</v>
      </c>
      <c r="Q104" s="58">
        <f xml:space="preserve"> Q106 * Q107 * 3 + Q109 * Q110 * 3 + Q112 * Q113 * 3</f>
        <v>892.0815968642022</v>
      </c>
      <c r="R104" s="58">
        <f xml:space="preserve"> R106 * R107 * 3 + R109 * R110 * 3 + R112 * R113 * 3</f>
        <v>898.26165079671591</v>
      </c>
      <c r="S104" s="65">
        <f xml:space="preserve"> SUM(O104:R104)</f>
        <v>3556.1360625246448</v>
      </c>
      <c r="T104" s="58">
        <f xml:space="preserve"> T106 * T107 * 6 + T109 * T110 * 6 + T112 * T113 * 6</f>
        <v>1821.5009910556937</v>
      </c>
      <c r="U104" s="58">
        <f xml:space="preserve"> U106 * U107 * 6 + U109 * U110 * 6 + U112 * U113 * 6</f>
        <v>1846.8259540380479</v>
      </c>
      <c r="V104" s="65">
        <f xml:space="preserve"> SUM(T104:U104)</f>
        <v>3668.3269450937414</v>
      </c>
      <c r="W104" s="58">
        <f xml:space="preserve"> W106 * W107 * 6 + W109 * W110 * 6 + W112 * W113 * 6</f>
        <v>2403.9884198964783</v>
      </c>
      <c r="X104" s="58">
        <f xml:space="preserve"> X106 * X107 * 6 + X109 * X110 * 6 + X112 * X113 * 6</f>
        <v>2433.8527751429983</v>
      </c>
      <c r="Y104" s="65">
        <f xml:space="preserve"> SUM(W104:X104)</f>
        <v>4837.8411950394766</v>
      </c>
      <c r="Z104" s="58">
        <f xml:space="preserve"> Z106 * Z107 * 6 + Z109 * Z110 * 6 + Z112 * Z113 * 6</f>
        <v>2464.0881303938895</v>
      </c>
      <c r="AA104" s="58">
        <f xml:space="preserve"> AA106 * AA107 * 6 + AA109 * AA110 * 6 + AA112 * AA113 * 6</f>
        <v>2494.6990945215725</v>
      </c>
      <c r="AB104" s="65">
        <f xml:space="preserve"> SUM(Z104:AA104)</f>
        <v>4958.7872249154625</v>
      </c>
    </row>
    <row r="105" spans="2:28" hidden="1" outlineLevel="3" x14ac:dyDescent="0.2">
      <c r="B105" s="59" t="s">
        <v>272</v>
      </c>
      <c r="J105" s="3"/>
      <c r="K105" s="3"/>
      <c r="L105" s="3"/>
      <c r="M105" s="3"/>
      <c r="N105" s="3"/>
    </row>
    <row r="106" spans="2:28" hidden="1" outlineLevel="3" x14ac:dyDescent="0.2">
      <c r="B106" s="61" t="s">
        <v>53</v>
      </c>
      <c r="E106" s="35" t="s">
        <v>21</v>
      </c>
      <c r="J106" s="42">
        <v>1</v>
      </c>
      <c r="K106" s="42">
        <v>1</v>
      </c>
      <c r="L106" s="42">
        <v>1</v>
      </c>
      <c r="M106" s="42">
        <v>1</v>
      </c>
      <c r="N106" s="54">
        <f>AVERAGE(J106:M106)</f>
        <v>1</v>
      </c>
      <c r="O106" s="42">
        <v>2</v>
      </c>
      <c r="P106" s="42">
        <v>2</v>
      </c>
      <c r="Q106" s="42">
        <v>2</v>
      </c>
      <c r="R106" s="42">
        <v>2</v>
      </c>
      <c r="S106" s="54">
        <f>AVERAGE(O106:R106)</f>
        <v>2</v>
      </c>
      <c r="T106" s="42">
        <v>2</v>
      </c>
      <c r="U106" s="42">
        <v>2</v>
      </c>
      <c r="V106" s="54">
        <f>AVERAGE(T106:U106)</f>
        <v>2</v>
      </c>
      <c r="W106" s="42">
        <v>3</v>
      </c>
      <c r="X106" s="42">
        <v>3</v>
      </c>
      <c r="Y106" s="54">
        <f>AVERAGE(W106:X106)</f>
        <v>3</v>
      </c>
      <c r="Z106" s="42">
        <v>3</v>
      </c>
      <c r="AA106" s="42">
        <v>3</v>
      </c>
      <c r="AB106" s="54">
        <f>AVERAGE(Z106:AA106)</f>
        <v>3</v>
      </c>
    </row>
    <row r="107" spans="2:28" hidden="1" outlineLevel="3" x14ac:dyDescent="0.2">
      <c r="B107" s="61" t="s">
        <v>54</v>
      </c>
      <c r="E107" s="35" t="s">
        <v>55</v>
      </c>
      <c r="F107" s="70" t="s">
        <v>92</v>
      </c>
      <c r="J107" s="42">
        <v>80</v>
      </c>
      <c r="K107" s="54">
        <f xml:space="preserve"> J107 * (1 + K$14)</f>
        <v>81.058794322811295</v>
      </c>
      <c r="L107" s="54">
        <f xml:space="preserve"> K107 * (1 + L$14)</f>
        <v>82.131601713347806</v>
      </c>
      <c r="M107" s="54">
        <f xml:space="preserve"> L107 * (1 + M$14)</f>
        <v>83.21860763356645</v>
      </c>
      <c r="N107" s="54">
        <f xml:space="preserve"> AVERAGE(J107:M107)</f>
        <v>81.602250917431391</v>
      </c>
      <c r="O107" s="54">
        <f>M107 * (1 + O$14)</f>
        <v>83.795119339639044</v>
      </c>
      <c r="P107" s="54">
        <f>O107 * (1 + P$14)</f>
        <v>84.375624933096802</v>
      </c>
      <c r="Q107" s="54">
        <f>P107 * (1 + Q$14)</f>
        <v>84.960152082304958</v>
      </c>
      <c r="R107" s="54">
        <f>Q107 * (1 + R$14)</f>
        <v>85.548728647306277</v>
      </c>
      <c r="S107" s="54">
        <f xml:space="preserve"> N107 * (1 + S$14)</f>
        <v>83.887113943119473</v>
      </c>
      <c r="T107" s="54">
        <f>R107 * (1 + T$14)</f>
        <v>86.738142431223494</v>
      </c>
      <c r="U107" s="54">
        <f>T107 * (1 + U$14)</f>
        <v>87.944093049430847</v>
      </c>
      <c r="V107" s="54">
        <f xml:space="preserve"> S107 * (1 + V$14)</f>
        <v>86.23595313352682</v>
      </c>
      <c r="W107" s="54">
        <f>U107 * (1 + W$14)</f>
        <v>89.036608144314002</v>
      </c>
      <c r="X107" s="54">
        <f>W107 * (1 + X$14)</f>
        <v>90.142695375666591</v>
      </c>
      <c r="Y107" s="54">
        <f xml:space="preserve"> V107 * (1 + Y$14)</f>
        <v>88.391851961864987</v>
      </c>
      <c r="Z107" s="54">
        <f>X107 * (1 + Z$14)</f>
        <v>91.262523347921828</v>
      </c>
      <c r="AA107" s="54">
        <f>Z107 * (1 + AA$14)</f>
        <v>92.396262760058235</v>
      </c>
      <c r="AB107" s="54">
        <f xml:space="preserve"> Y107 * (1 + AB$14)</f>
        <v>90.601648260911603</v>
      </c>
    </row>
    <row r="108" spans="2:28" hidden="1" outlineLevel="3" x14ac:dyDescent="0.2">
      <c r="B108" s="59" t="s">
        <v>273</v>
      </c>
    </row>
    <row r="109" spans="2:28" hidden="1" outlineLevel="3" x14ac:dyDescent="0.2">
      <c r="B109" s="61" t="s">
        <v>53</v>
      </c>
      <c r="E109" s="35" t="s">
        <v>21</v>
      </c>
      <c r="J109" s="42">
        <v>1</v>
      </c>
      <c r="K109" s="42">
        <v>1</v>
      </c>
      <c r="L109" s="42">
        <v>1</v>
      </c>
      <c r="M109" s="42">
        <v>1</v>
      </c>
      <c r="N109" s="54">
        <f>AVERAGE(J109:M109)</f>
        <v>1</v>
      </c>
      <c r="O109" s="42">
        <v>2</v>
      </c>
      <c r="P109" s="42">
        <v>2</v>
      </c>
      <c r="Q109" s="42">
        <v>2</v>
      </c>
      <c r="R109" s="42">
        <v>2</v>
      </c>
      <c r="S109" s="54">
        <f>AVERAGE(O109:R109)</f>
        <v>2</v>
      </c>
      <c r="T109" s="42">
        <v>2</v>
      </c>
      <c r="U109" s="42">
        <v>2</v>
      </c>
      <c r="V109" s="54">
        <f>AVERAGE(T109:U109)</f>
        <v>2</v>
      </c>
      <c r="W109" s="42">
        <v>2</v>
      </c>
      <c r="X109" s="42">
        <v>2</v>
      </c>
      <c r="Y109" s="54">
        <f>AVERAGE(W109:X109)</f>
        <v>2</v>
      </c>
      <c r="Z109" s="42">
        <v>2</v>
      </c>
      <c r="AA109" s="42">
        <v>2</v>
      </c>
      <c r="AB109" s="54">
        <f>AVERAGE(Z109:AA109)</f>
        <v>2</v>
      </c>
    </row>
    <row r="110" spans="2:28" hidden="1" outlineLevel="3" x14ac:dyDescent="0.2">
      <c r="B110" s="61" t="s">
        <v>54</v>
      </c>
      <c r="E110" s="35" t="s">
        <v>55</v>
      </c>
      <c r="F110" s="70" t="s">
        <v>92</v>
      </c>
      <c r="J110" s="42">
        <v>60</v>
      </c>
      <c r="K110" s="54">
        <f xml:space="preserve"> J110 * (1 + K$14)</f>
        <v>60.794095742108475</v>
      </c>
      <c r="L110" s="54">
        <f xml:space="preserve"> K110 * (1 + L$14)</f>
        <v>61.598701285010861</v>
      </c>
      <c r="M110" s="54">
        <f xml:space="preserve"> L110 * (1 + M$14)</f>
        <v>62.413955725174844</v>
      </c>
      <c r="N110" s="54">
        <f xml:space="preserve"> AVERAGE(J110:M110)</f>
        <v>61.201688188073547</v>
      </c>
      <c r="O110" s="54">
        <f>M110 * (1 + O$14)</f>
        <v>62.846339504729293</v>
      </c>
      <c r="P110" s="54">
        <f>O110 * (1 + P$14)</f>
        <v>63.281718699822612</v>
      </c>
      <c r="Q110" s="54">
        <f>P110 * (1 + Q$14)</f>
        <v>63.720114061728736</v>
      </c>
      <c r="R110" s="54">
        <f>Q110 * (1 + R$14)</f>
        <v>64.161546485479718</v>
      </c>
      <c r="S110" s="54">
        <f xml:space="preserve"> N110 * (1 + S$14)</f>
        <v>62.915335457339609</v>
      </c>
      <c r="T110" s="54">
        <f>R110 * (1 + T$14)</f>
        <v>65.053606823417638</v>
      </c>
      <c r="U110" s="54">
        <f>T110 * (1 + U$14)</f>
        <v>65.958069787073157</v>
      </c>
      <c r="V110" s="54">
        <f xml:space="preserve"> S110 * (1 + V$14)</f>
        <v>64.676964850145126</v>
      </c>
      <c r="W110" s="54">
        <f>U110 * (1 + W$14)</f>
        <v>66.777456108235526</v>
      </c>
      <c r="X110" s="54">
        <f>W110 * (1 + X$14)</f>
        <v>67.607021531749965</v>
      </c>
      <c r="Y110" s="54">
        <f xml:space="preserve"> V110 * (1 + Y$14)</f>
        <v>66.293888971398744</v>
      </c>
      <c r="Z110" s="54">
        <f>X110 * (1 + Z$14)</f>
        <v>68.446892510941396</v>
      </c>
      <c r="AA110" s="54">
        <f>Z110 * (1 + AA$14)</f>
        <v>69.297197070043694</v>
      </c>
      <c r="AB110" s="54">
        <f xml:space="preserve"> Y110 * (1 + AB$14)</f>
        <v>67.951236195683705</v>
      </c>
    </row>
    <row r="111" spans="2:28" hidden="1" outlineLevel="3" x14ac:dyDescent="0.2">
      <c r="B111" s="59" t="s">
        <v>57</v>
      </c>
    </row>
    <row r="112" spans="2:28" hidden="1" outlineLevel="3" x14ac:dyDescent="0.2">
      <c r="B112" s="61" t="s">
        <v>53</v>
      </c>
      <c r="E112" s="35" t="s">
        <v>21</v>
      </c>
      <c r="J112" s="42">
        <v>0</v>
      </c>
      <c r="K112" s="42">
        <v>0</v>
      </c>
      <c r="L112" s="42">
        <v>0</v>
      </c>
      <c r="M112" s="42">
        <v>0</v>
      </c>
      <c r="N112" s="54">
        <f>AVERAGE(J112:M112)</f>
        <v>0</v>
      </c>
      <c r="O112" s="42">
        <v>0</v>
      </c>
      <c r="P112" s="42">
        <v>0</v>
      </c>
      <c r="Q112" s="42">
        <v>0</v>
      </c>
      <c r="R112" s="42">
        <v>0</v>
      </c>
      <c r="S112" s="54">
        <f>AVERAGE(O112:R112)</f>
        <v>0</v>
      </c>
      <c r="T112" s="42">
        <v>0</v>
      </c>
      <c r="U112" s="42">
        <v>0</v>
      </c>
      <c r="V112" s="54">
        <f>AVERAGE(T112:U112)</f>
        <v>0</v>
      </c>
      <c r="W112" s="42">
        <v>0</v>
      </c>
      <c r="X112" s="42">
        <v>0</v>
      </c>
      <c r="Y112" s="54">
        <f>AVERAGE(W112:X112)</f>
        <v>0</v>
      </c>
      <c r="Z112" s="42">
        <v>0</v>
      </c>
      <c r="AA112" s="42">
        <v>0</v>
      </c>
      <c r="AB112" s="54">
        <f>AVERAGE(Z112:AA112)</f>
        <v>0</v>
      </c>
    </row>
    <row r="113" spans="2:28" hidden="1" outlineLevel="3" x14ac:dyDescent="0.2">
      <c r="B113" s="61" t="s">
        <v>54</v>
      </c>
      <c r="E113" s="35" t="s">
        <v>55</v>
      </c>
      <c r="F113" s="70" t="s">
        <v>92</v>
      </c>
      <c r="J113" s="42">
        <v>0</v>
      </c>
      <c r="K113" s="54">
        <f xml:space="preserve"> J113 * (1 + K$14)</f>
        <v>0</v>
      </c>
      <c r="L113" s="54">
        <f xml:space="preserve"> K113 * (1 + L$14)</f>
        <v>0</v>
      </c>
      <c r="M113" s="54">
        <f xml:space="preserve"> L113 * (1 + M$14)</f>
        <v>0</v>
      </c>
      <c r="N113" s="54">
        <f xml:space="preserve"> AVERAGE(J113:M113)</f>
        <v>0</v>
      </c>
      <c r="O113" s="54">
        <f>M113 * (1 + O$14)</f>
        <v>0</v>
      </c>
      <c r="P113" s="54">
        <f>O113 * (1 + P$14)</f>
        <v>0</v>
      </c>
      <c r="Q113" s="54">
        <f>P113 * (1 + Q$14)</f>
        <v>0</v>
      </c>
      <c r="R113" s="54">
        <f>Q113 * (1 + R$14)</f>
        <v>0</v>
      </c>
      <c r="S113" s="54">
        <f xml:space="preserve"> N113 * (1 + S$14)</f>
        <v>0</v>
      </c>
      <c r="T113" s="54">
        <f>R113 * (1 + T$14)</f>
        <v>0</v>
      </c>
      <c r="U113" s="54">
        <f>T113 * (1 + U$14)</f>
        <v>0</v>
      </c>
      <c r="V113" s="54">
        <f xml:space="preserve"> S113 * (1 + V$14)</f>
        <v>0</v>
      </c>
      <c r="W113" s="54">
        <f>U113 * (1 + W$14)</f>
        <v>0</v>
      </c>
      <c r="X113" s="54">
        <f>W113 * (1 + X$14)</f>
        <v>0</v>
      </c>
      <c r="Y113" s="54">
        <f xml:space="preserve"> V113 * (1 + Y$14)</f>
        <v>0</v>
      </c>
      <c r="Z113" s="54">
        <f>X113 * (1 + Z$14)</f>
        <v>0</v>
      </c>
      <c r="AA113" s="54">
        <f>Z113 * (1 + AA$14)</f>
        <v>0</v>
      </c>
      <c r="AB113" s="54">
        <f xml:space="preserve"> Y113 * (1 + AB$14)</f>
        <v>0</v>
      </c>
    </row>
    <row r="114" spans="2:28" ht="15" hidden="1" outlineLevel="3" x14ac:dyDescent="0.25">
      <c r="B114" s="64" t="s">
        <v>58</v>
      </c>
      <c r="C114" s="49"/>
      <c r="D114" s="49"/>
      <c r="E114" s="40"/>
      <c r="F114" s="63"/>
      <c r="G114" s="63"/>
      <c r="H114" s="63"/>
      <c r="I114" s="49"/>
      <c r="J114" s="58">
        <f xml:space="preserve"> J106 + J109 + J112</f>
        <v>2</v>
      </c>
      <c r="K114" s="58">
        <f xml:space="preserve"> K106 + K109 + K112</f>
        <v>2</v>
      </c>
      <c r="L114" s="58">
        <f xml:space="preserve"> L106 + L109 + L112</f>
        <v>2</v>
      </c>
      <c r="M114" s="58">
        <f xml:space="preserve"> M106 + M109 + M112</f>
        <v>2</v>
      </c>
      <c r="N114" s="65">
        <f>AVERAGE(J114:M114)</f>
        <v>2</v>
      </c>
      <c r="O114" s="58">
        <f xml:space="preserve"> O106 + O109 + O112</f>
        <v>4</v>
      </c>
      <c r="P114" s="58">
        <f xml:space="preserve"> P106 + P109 + P112</f>
        <v>4</v>
      </c>
      <c r="Q114" s="58">
        <f xml:space="preserve"> Q106 + Q109 + Q112</f>
        <v>4</v>
      </c>
      <c r="R114" s="58">
        <f xml:space="preserve"> R106 + R109 + R112</f>
        <v>4</v>
      </c>
      <c r="S114" s="65">
        <f>AVERAGE(O114:R114)</f>
        <v>4</v>
      </c>
      <c r="T114" s="58">
        <f xml:space="preserve"> T106 + T109 + T112</f>
        <v>4</v>
      </c>
      <c r="U114" s="58">
        <f xml:space="preserve"> U106 + U109 + U112</f>
        <v>4</v>
      </c>
      <c r="V114" s="65">
        <f>AVERAGE(T114:U114)</f>
        <v>4</v>
      </c>
      <c r="W114" s="58">
        <f xml:space="preserve"> W106 + W109 + W112</f>
        <v>5</v>
      </c>
      <c r="X114" s="58">
        <f xml:space="preserve"> X106 + X109 + X112</f>
        <v>5</v>
      </c>
      <c r="Y114" s="65">
        <f>AVERAGE(W114:X114)</f>
        <v>5</v>
      </c>
      <c r="Z114" s="58">
        <f xml:space="preserve"> Z106 + Z109 + Z112</f>
        <v>5</v>
      </c>
      <c r="AA114" s="58">
        <f xml:space="preserve"> AA106 + AA109 + AA112</f>
        <v>5</v>
      </c>
      <c r="AB114" s="65">
        <f>AVERAGE(Z114:AA114)</f>
        <v>5</v>
      </c>
    </row>
    <row r="115" spans="2:28" ht="15" hidden="1" outlineLevel="2" x14ac:dyDescent="0.25">
      <c r="B115" s="64"/>
      <c r="C115" s="49"/>
      <c r="D115" s="49"/>
      <c r="E115" s="40"/>
      <c r="F115" s="63"/>
      <c r="G115" s="63"/>
      <c r="H115" s="63"/>
      <c r="I115" s="49"/>
      <c r="J115" s="92"/>
      <c r="K115" s="92"/>
      <c r="L115" s="92"/>
      <c r="M115" s="92"/>
      <c r="N115" s="96"/>
      <c r="O115" s="92"/>
      <c r="P115" s="92"/>
      <c r="Q115" s="92"/>
      <c r="R115" s="92"/>
      <c r="S115" s="96"/>
      <c r="T115" s="92"/>
      <c r="U115" s="92"/>
      <c r="V115" s="96"/>
      <c r="W115" s="92"/>
      <c r="X115" s="92"/>
      <c r="Y115" s="96"/>
      <c r="Z115" s="92"/>
      <c r="AA115" s="92"/>
      <c r="AB115" s="96"/>
    </row>
    <row r="116" spans="2:28" ht="15" hidden="1" outlineLevel="2" x14ac:dyDescent="0.2">
      <c r="B116" s="97" t="s">
        <v>202</v>
      </c>
      <c r="E116" s="35" t="s">
        <v>21</v>
      </c>
      <c r="F116" s="63"/>
      <c r="G116" s="63"/>
      <c r="H116" s="63"/>
      <c r="I116" s="49"/>
      <c r="J116" s="54">
        <f t="shared" ref="J116:AA116" si="10" xml:space="preserve"> SUM(J90, J102, J114)</f>
        <v>13</v>
      </c>
      <c r="K116" s="54">
        <f t="shared" si="10"/>
        <v>13</v>
      </c>
      <c r="L116" s="54">
        <f t="shared" si="10"/>
        <v>17</v>
      </c>
      <c r="M116" s="54">
        <f t="shared" si="10"/>
        <v>21</v>
      </c>
      <c r="N116" s="54">
        <f xml:space="preserve"> AVERAGE(J116:M116)</f>
        <v>16</v>
      </c>
      <c r="O116" s="54">
        <f t="shared" si="10"/>
        <v>28</v>
      </c>
      <c r="P116" s="54">
        <f t="shared" si="10"/>
        <v>28</v>
      </c>
      <c r="Q116" s="54">
        <f t="shared" si="10"/>
        <v>32</v>
      </c>
      <c r="R116" s="54">
        <f t="shared" si="10"/>
        <v>36</v>
      </c>
      <c r="S116" s="54">
        <f xml:space="preserve"> AVERAGE(O116:R116)</f>
        <v>31</v>
      </c>
      <c r="T116" s="54">
        <f t="shared" si="10"/>
        <v>37</v>
      </c>
      <c r="U116" s="54">
        <f t="shared" si="10"/>
        <v>37</v>
      </c>
      <c r="V116" s="54">
        <f>AVERAGE(T116:U116)</f>
        <v>37</v>
      </c>
      <c r="W116" s="54">
        <f t="shared" si="10"/>
        <v>45</v>
      </c>
      <c r="X116" s="54">
        <f t="shared" si="10"/>
        <v>45</v>
      </c>
      <c r="Y116" s="54">
        <f>AVERAGE(W116:X116)</f>
        <v>45</v>
      </c>
      <c r="Z116" s="54">
        <f t="shared" si="10"/>
        <v>49</v>
      </c>
      <c r="AA116" s="54">
        <f t="shared" si="10"/>
        <v>49</v>
      </c>
      <c r="AB116" s="54">
        <f>AVERAGE(Z116:AA116)</f>
        <v>49</v>
      </c>
    </row>
    <row r="117" spans="2:28" hidden="1" outlineLevel="1" x14ac:dyDescent="0.25"/>
    <row r="118" spans="2:28" ht="15" hidden="1" outlineLevel="1" x14ac:dyDescent="0.25">
      <c r="B118" s="87" t="s">
        <v>148</v>
      </c>
      <c r="C118" s="81"/>
      <c r="D118" s="81"/>
      <c r="E118" s="82"/>
      <c r="F118" s="83"/>
      <c r="G118" s="83"/>
      <c r="H118" s="83"/>
      <c r="I118" s="81"/>
      <c r="J118" s="82"/>
      <c r="K118" s="82"/>
      <c r="L118" s="82"/>
      <c r="M118" s="82"/>
      <c r="N118" s="82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2:28" hidden="1" outlineLevel="2" x14ac:dyDescent="0.25"/>
    <row r="120" spans="2:28" ht="15" hidden="1" outlineLevel="2" x14ac:dyDescent="0.25">
      <c r="B120" s="49" t="s">
        <v>62</v>
      </c>
      <c r="E120" s="53" t="s">
        <v>19</v>
      </c>
      <c r="J120" s="58">
        <f xml:space="preserve"> SUM(J122, J138, J130, J134, J126)</f>
        <v>65.02000000000001</v>
      </c>
      <c r="K120" s="58">
        <f xml:space="preserve"> SUM(K122, K138, K130, K134, K126)</f>
        <v>129.2857329101312</v>
      </c>
      <c r="L120" s="58">
        <f xml:space="preserve"> SUM(L122, L138, L130, L134, L126)</f>
        <v>321.33960193228597</v>
      </c>
      <c r="M120" s="58">
        <f xml:space="preserve"> SUM(M122, M138, M130, M134, M126)</f>
        <v>638.951491062218</v>
      </c>
      <c r="N120" s="58">
        <f xml:space="preserve"> SUM(N122, N138, N130, N134, N126)</f>
        <v>1154.5968259046351</v>
      </c>
      <c r="O120" s="58">
        <f t="shared" ref="O120:AA120" si="11" xml:space="preserve"> SUM(O122, O138, O130, O134, O126)</f>
        <v>970.42019531838707</v>
      </c>
      <c r="P120" s="58">
        <f t="shared" si="11"/>
        <v>1310.0842985626437</v>
      </c>
      <c r="Q120" s="58">
        <f t="shared" si="11"/>
        <v>1658.09700042226</v>
      </c>
      <c r="R120" s="58">
        <f t="shared" si="11"/>
        <v>2014.6140513191719</v>
      </c>
      <c r="S120" s="58">
        <f t="shared" si="11"/>
        <v>5953.2155456224618</v>
      </c>
      <c r="T120" s="58">
        <f t="shared" si="11"/>
        <v>4455.7192653375641</v>
      </c>
      <c r="U120" s="58">
        <f t="shared" si="11"/>
        <v>4898.1982967740132</v>
      </c>
      <c r="V120" s="58">
        <f t="shared" si="11"/>
        <v>9353.9175621115755</v>
      </c>
      <c r="W120" s="58">
        <f t="shared" si="11"/>
        <v>5354.5743231659617</v>
      </c>
      <c r="X120" s="58">
        <f t="shared" si="11"/>
        <v>5827.4564879334248</v>
      </c>
      <c r="Y120" s="58">
        <f t="shared" si="11"/>
        <v>11182.030811099385</v>
      </c>
      <c r="Z120" s="58">
        <f t="shared" si="11"/>
        <v>6314.2917986493994</v>
      </c>
      <c r="AA120" s="58">
        <f t="shared" si="11"/>
        <v>6818.1240908821082</v>
      </c>
      <c r="AB120" s="58">
        <f xml:space="preserve"> SUM(AB122, AB138, AB130, AB134, AB126)</f>
        <v>13132.415889531507</v>
      </c>
    </row>
    <row r="121" spans="2:28" hidden="1" outlineLevel="3" x14ac:dyDescent="0.25"/>
    <row r="122" spans="2:28" hidden="1" outlineLevel="3" x14ac:dyDescent="0.2">
      <c r="B122" s="68" t="s">
        <v>274</v>
      </c>
      <c r="C122" s="35"/>
      <c r="E122" s="8" t="s">
        <v>19</v>
      </c>
      <c r="J122" s="54">
        <f xml:space="preserve"> J123 * J124 * J$58 / 1000</f>
        <v>4.5</v>
      </c>
      <c r="K122" s="54">
        <f xml:space="preserve"> K123 * K124 * K$58 / 1000</f>
        <v>8.9477975714486391</v>
      </c>
      <c r="L122" s="54">
        <f xml:space="preserve"> L123 * L124 * L$58 / 1000</f>
        <v>22.239744827672823</v>
      </c>
      <c r="M122" s="54">
        <f xml:space="preserve"> M123 * M124 * M$58 / 1000</f>
        <v>44.22149661304185</v>
      </c>
      <c r="N122" s="54">
        <f>SUM(J122:M122)</f>
        <v>79.909039012163305</v>
      </c>
      <c r="O122" s="54">
        <f xml:space="preserve"> O123 * O124 * O$58 / 1000</f>
        <v>67.162271284723801</v>
      </c>
      <c r="P122" s="54">
        <f xml:space="preserve"> P123 * P124 * P$58 / 1000</f>
        <v>90.670245209656997</v>
      </c>
      <c r="Q122" s="54">
        <f xml:space="preserve"> Q123 * Q124 * Q$58 / 1000</f>
        <v>114.75602125346308</v>
      </c>
      <c r="R122" s="54">
        <f xml:space="preserve"> R123 * R124 * R$58 / 1000</f>
        <v>139.43037882092085</v>
      </c>
      <c r="S122" s="54">
        <f>SUM(O122:R122)</f>
        <v>412.01891656876472</v>
      </c>
      <c r="T122" s="54">
        <f xml:space="preserve"> T123 * T124 * T$58 / 1000</f>
        <v>308.37798668131404</v>
      </c>
      <c r="U122" s="54">
        <f xml:space="preserve"> U123 * U124 * U$58 / 1000</f>
        <v>339.00172770659884</v>
      </c>
      <c r="V122" s="54">
        <f>SUM(T122:U122)</f>
        <v>647.37971438791283</v>
      </c>
      <c r="W122" s="54">
        <f xml:space="preserve"> W123 * W124 * W$58 / 1000</f>
        <v>370.58727244304561</v>
      </c>
      <c r="X122" s="54">
        <f xml:space="preserve"> X123 * X124 * X$58 / 1000</f>
        <v>403.31519833436499</v>
      </c>
      <c r="Y122" s="54">
        <f>SUM(W122:X122)</f>
        <v>773.9024707774106</v>
      </c>
      <c r="Z122" s="54">
        <f xml:space="preserve"> Z123 * Z124 * Z$58 / 1000</f>
        <v>437.00881411753761</v>
      </c>
      <c r="AA122" s="54">
        <f xml:space="preserve"> AA123 * AA124 * AA$58 / 1000</f>
        <v>471.87878205120711</v>
      </c>
      <c r="AB122" s="54">
        <f>SUM(Z122:AA122)</f>
        <v>908.88759616874472</v>
      </c>
    </row>
    <row r="123" spans="2:28" hidden="1" outlineLevel="3" x14ac:dyDescent="0.2">
      <c r="B123" s="60" t="str">
        <f xml:space="preserve"> B122&amp;" на ед. продукции"</f>
        <v>Пластик для изготовления деталей на ед. продукции</v>
      </c>
      <c r="E123" s="69" t="s">
        <v>64</v>
      </c>
      <c r="J123" s="42">
        <v>3</v>
      </c>
      <c r="K123" s="66">
        <f xml:space="preserve"> J123</f>
        <v>3</v>
      </c>
      <c r="L123" s="66">
        <f t="shared" ref="L123:AB123" si="12" xml:space="preserve"> K123</f>
        <v>3</v>
      </c>
      <c r="M123" s="66">
        <f t="shared" si="12"/>
        <v>3</v>
      </c>
      <c r="N123" s="66">
        <f t="shared" si="12"/>
        <v>3</v>
      </c>
      <c r="O123" s="66">
        <f t="shared" si="12"/>
        <v>3</v>
      </c>
      <c r="P123" s="66">
        <f t="shared" si="12"/>
        <v>3</v>
      </c>
      <c r="Q123" s="66">
        <f t="shared" si="12"/>
        <v>3</v>
      </c>
      <c r="R123" s="66">
        <f t="shared" si="12"/>
        <v>3</v>
      </c>
      <c r="S123" s="66">
        <f t="shared" si="12"/>
        <v>3</v>
      </c>
      <c r="T123" s="66">
        <f t="shared" si="12"/>
        <v>3</v>
      </c>
      <c r="U123" s="66">
        <f t="shared" si="12"/>
        <v>3</v>
      </c>
      <c r="V123" s="66">
        <f t="shared" si="12"/>
        <v>3</v>
      </c>
      <c r="W123" s="66">
        <f t="shared" si="12"/>
        <v>3</v>
      </c>
      <c r="X123" s="66">
        <f t="shared" si="12"/>
        <v>3</v>
      </c>
      <c r="Y123" s="66">
        <f t="shared" si="12"/>
        <v>3</v>
      </c>
      <c r="Z123" s="66">
        <f t="shared" si="12"/>
        <v>3</v>
      </c>
      <c r="AA123" s="66">
        <f t="shared" si="12"/>
        <v>3</v>
      </c>
      <c r="AB123" s="66">
        <f t="shared" si="12"/>
        <v>3</v>
      </c>
    </row>
    <row r="124" spans="2:28" hidden="1" outlineLevel="3" x14ac:dyDescent="0.2">
      <c r="B124" s="60" t="s">
        <v>65</v>
      </c>
      <c r="E124" s="35" t="str">
        <f xml:space="preserve"> "руб. / "&amp;E123</f>
        <v>руб. / ед.</v>
      </c>
      <c r="F124" s="70" t="s">
        <v>70</v>
      </c>
      <c r="J124" s="42">
        <v>150</v>
      </c>
      <c r="K124" s="66">
        <f xml:space="preserve"> J124 * (1 + K$12)</f>
        <v>149.12995952414397</v>
      </c>
      <c r="L124" s="66">
        <f xml:space="preserve"> K124 * (1 + L$12)</f>
        <v>148.26496551781881</v>
      </c>
      <c r="M124" s="66">
        <f xml:space="preserve"> L124 * (1 + M$12)</f>
        <v>147.40498871013949</v>
      </c>
      <c r="N124" s="66">
        <f>AVERAGE(J124:M124)</f>
        <v>148.69997843802557</v>
      </c>
      <c r="O124" s="66">
        <f xml:space="preserve"> M124 * (1 + O$12)</f>
        <v>149.24949174383067</v>
      </c>
      <c r="P124" s="66">
        <f xml:space="preserve"> O124 * (1 + P$12)</f>
        <v>151.11707534942832</v>
      </c>
      <c r="Q124" s="66">
        <f xml:space="preserve"> P124 * (1 + Q$12)</f>
        <v>153.00802833795078</v>
      </c>
      <c r="R124" s="66">
        <f xml:space="preserve"> Q124 * (1 + R$12)</f>
        <v>154.92264313435652</v>
      </c>
      <c r="S124" s="66">
        <f xml:space="preserve"> N124 * (1 + S$12)</f>
        <v>156.28367733836487</v>
      </c>
      <c r="T124" s="66">
        <f xml:space="preserve"> R124 * (1 + T$12)</f>
        <v>158.14255727246874</v>
      </c>
      <c r="U124" s="66">
        <f xml:space="preserve"> T124 * (1 + U$12)</f>
        <v>161.42939414599945</v>
      </c>
      <c r="V124" s="66">
        <f xml:space="preserve"> S124 * (1 + V$12)</f>
        <v>162.8475917865762</v>
      </c>
      <c r="W124" s="66">
        <f xml:space="preserve"> U124 * (1 + W$12)</f>
        <v>164.70545441913137</v>
      </c>
      <c r="X124" s="66">
        <f xml:space="preserve"> W124 * (1 + X$12)</f>
        <v>168.0479993059854</v>
      </c>
      <c r="Y124" s="66">
        <f xml:space="preserve"> V124 * (1 + Y$12)</f>
        <v>169.5243430498258</v>
      </c>
      <c r="Z124" s="66">
        <f xml:space="preserve"> X124 * (1 + Z$12)</f>
        <v>171.37600553628928</v>
      </c>
      <c r="AA124" s="66">
        <f xml:space="preserve"> Z124 * (1 + AA$12)</f>
        <v>174.76991927822485</v>
      </c>
      <c r="AB124" s="66">
        <f xml:space="preserve"> Y124 * (1 + AB$12)</f>
        <v>176.30531677181884</v>
      </c>
    </row>
    <row r="125" spans="2:28" hidden="1" outlineLevel="3" x14ac:dyDescent="0.25"/>
    <row r="126" spans="2:28" hidden="1" outlineLevel="3" x14ac:dyDescent="0.2">
      <c r="B126" s="68" t="s">
        <v>275</v>
      </c>
      <c r="C126" s="35"/>
      <c r="E126" s="8" t="s">
        <v>19</v>
      </c>
      <c r="J126" s="54">
        <f xml:space="preserve"> J127 * J128 * J$58 / 1000</f>
        <v>14</v>
      </c>
      <c r="K126" s="54">
        <f xml:space="preserve"> K127 * K128 * K$58 / 1000</f>
        <v>27.837592444506878</v>
      </c>
      <c r="L126" s="54">
        <f xml:space="preserve"> L127 * L128 * L$58 / 1000</f>
        <v>69.190317241648785</v>
      </c>
      <c r="M126" s="54">
        <f xml:space="preserve"> M127 * M128 * M$58 / 1000</f>
        <v>137.57798946279686</v>
      </c>
      <c r="N126" s="54">
        <f>SUM(J126:M126)</f>
        <v>248.60589914895252</v>
      </c>
      <c r="O126" s="54">
        <f xml:space="preserve"> O127 * O128 * O$58 / 1000</f>
        <v>208.94928844136291</v>
      </c>
      <c r="P126" s="54">
        <f xml:space="preserve"> P127 * P128 * P$58 / 1000</f>
        <v>282.08520731893282</v>
      </c>
      <c r="Q126" s="54">
        <f xml:space="preserve"> Q127 * Q128 * Q$58 / 1000</f>
        <v>357.0187327885518</v>
      </c>
      <c r="R126" s="54">
        <f xml:space="preserve"> R127 * R128 * R$58 / 1000</f>
        <v>433.78340077619833</v>
      </c>
      <c r="S126" s="54">
        <f>SUM(O126:R126)</f>
        <v>1281.8366293250458</v>
      </c>
      <c r="T126" s="54">
        <f xml:space="preserve"> T127 * T128 * T$58 / 1000</f>
        <v>959.39818078631049</v>
      </c>
      <c r="U126" s="54">
        <f xml:space="preserve"> U127 * U128 * U$58 / 1000</f>
        <v>1054.6720417538631</v>
      </c>
      <c r="V126" s="54">
        <f>SUM(T126:U126)</f>
        <v>2014.0702225401737</v>
      </c>
      <c r="W126" s="54">
        <f xml:space="preserve"> W127 * W128 * W$58 / 1000</f>
        <v>1152.93818093392</v>
      </c>
      <c r="X126" s="54">
        <f xml:space="preserve"> X127 * X128 * X$58 / 1000</f>
        <v>1254.7583948180247</v>
      </c>
      <c r="Y126" s="54">
        <f>SUM(W126:X126)</f>
        <v>2407.6965757519447</v>
      </c>
      <c r="Z126" s="54">
        <f xml:space="preserve"> Z127 * Z128 * Z$58 / 1000</f>
        <v>1359.5829772545619</v>
      </c>
      <c r="AA126" s="54">
        <f xml:space="preserve"> AA127 * AA128 * AA$58 / 1000</f>
        <v>1468.067321937089</v>
      </c>
      <c r="AB126" s="54">
        <f>SUM(Z126:AA126)</f>
        <v>2827.6502991916509</v>
      </c>
    </row>
    <row r="127" spans="2:28" hidden="1" outlineLevel="3" x14ac:dyDescent="0.2">
      <c r="B127" s="60" t="str">
        <f xml:space="preserve"> B126&amp;" на ед. продукции"</f>
        <v>Стекло для очков на ед. продукции</v>
      </c>
      <c r="E127" s="69" t="s">
        <v>64</v>
      </c>
      <c r="J127" s="42">
        <v>2</v>
      </c>
      <c r="K127" s="66">
        <f xml:space="preserve"> J127</f>
        <v>2</v>
      </c>
      <c r="L127" s="66">
        <f t="shared" ref="L127:AB127" si="13" xml:space="preserve"> K127</f>
        <v>2</v>
      </c>
      <c r="M127" s="66">
        <f t="shared" si="13"/>
        <v>2</v>
      </c>
      <c r="N127" s="66">
        <f t="shared" si="13"/>
        <v>2</v>
      </c>
      <c r="O127" s="66">
        <f t="shared" si="13"/>
        <v>2</v>
      </c>
      <c r="P127" s="66">
        <f t="shared" si="13"/>
        <v>2</v>
      </c>
      <c r="Q127" s="66">
        <f t="shared" si="13"/>
        <v>2</v>
      </c>
      <c r="R127" s="66">
        <f t="shared" si="13"/>
        <v>2</v>
      </c>
      <c r="S127" s="66">
        <f t="shared" si="13"/>
        <v>2</v>
      </c>
      <c r="T127" s="66">
        <f t="shared" si="13"/>
        <v>2</v>
      </c>
      <c r="U127" s="66">
        <f t="shared" si="13"/>
        <v>2</v>
      </c>
      <c r="V127" s="66">
        <f t="shared" si="13"/>
        <v>2</v>
      </c>
      <c r="W127" s="66">
        <f t="shared" si="13"/>
        <v>2</v>
      </c>
      <c r="X127" s="66">
        <f t="shared" si="13"/>
        <v>2</v>
      </c>
      <c r="Y127" s="66">
        <f t="shared" si="13"/>
        <v>2</v>
      </c>
      <c r="Z127" s="66">
        <f t="shared" si="13"/>
        <v>2</v>
      </c>
      <c r="AA127" s="66">
        <f t="shared" si="13"/>
        <v>2</v>
      </c>
      <c r="AB127" s="66">
        <f t="shared" si="13"/>
        <v>2</v>
      </c>
    </row>
    <row r="128" spans="2:28" hidden="1" outlineLevel="3" x14ac:dyDescent="0.2">
      <c r="B128" s="60" t="s">
        <v>65</v>
      </c>
      <c r="E128" s="35" t="str">
        <f xml:space="preserve"> "руб. / "&amp;E127</f>
        <v>руб. / ед.</v>
      </c>
      <c r="F128" s="70" t="s">
        <v>70</v>
      </c>
      <c r="J128" s="42">
        <v>700</v>
      </c>
      <c r="K128" s="66">
        <f xml:space="preserve"> J128 * (1 + K$12)</f>
        <v>695.93981111267192</v>
      </c>
      <c r="L128" s="66">
        <f xml:space="preserve"> K128 * (1 + L$12)</f>
        <v>691.90317241648779</v>
      </c>
      <c r="M128" s="66">
        <f xml:space="preserve"> L128 * (1 + M$12)</f>
        <v>687.88994731398429</v>
      </c>
      <c r="N128" s="66">
        <f>AVERAGE(J128:M128)</f>
        <v>693.93323271078611</v>
      </c>
      <c r="O128" s="66">
        <f xml:space="preserve"> M128 * (1 + O$12)</f>
        <v>696.4976281378764</v>
      </c>
      <c r="P128" s="66">
        <f xml:space="preserve"> O128 * (1 + P$12)</f>
        <v>705.21301829733204</v>
      </c>
      <c r="Q128" s="66">
        <f xml:space="preserve"> P128 * (1 + Q$12)</f>
        <v>714.0374655771036</v>
      </c>
      <c r="R128" s="66">
        <f xml:space="preserve"> Q128 * (1 + R$12)</f>
        <v>722.97233462699717</v>
      </c>
      <c r="S128" s="66">
        <f xml:space="preserve"> N128 * (1 + S$12)</f>
        <v>729.32382757903611</v>
      </c>
      <c r="T128" s="66">
        <f xml:space="preserve"> R128 * (1 + T$12)</f>
        <v>737.99860060485423</v>
      </c>
      <c r="U128" s="66">
        <f xml:space="preserve"> T128 * (1 + U$12)</f>
        <v>753.33717268133091</v>
      </c>
      <c r="V128" s="66">
        <f xml:space="preserve"> S128 * (1 + V$12)</f>
        <v>759.95542833735567</v>
      </c>
      <c r="W128" s="66">
        <f xml:space="preserve"> U128 * (1 + W$12)</f>
        <v>768.62545395594657</v>
      </c>
      <c r="X128" s="66">
        <f xml:space="preserve"> W128 * (1 + X$12)</f>
        <v>784.22399676126543</v>
      </c>
      <c r="Y128" s="66">
        <f xml:space="preserve"> V128 * (1 + Y$12)</f>
        <v>791.11360089918719</v>
      </c>
      <c r="Z128" s="66">
        <f xml:space="preserve"> X128 * (1 + Z$12)</f>
        <v>799.7546925026835</v>
      </c>
      <c r="AA128" s="66">
        <f xml:space="preserve"> Z128 * (1 + AA$12)</f>
        <v>815.59295663171611</v>
      </c>
      <c r="AB128" s="66">
        <f xml:space="preserve"> Y128 * (1 + AB$12)</f>
        <v>822.75814493515475</v>
      </c>
    </row>
    <row r="129" spans="2:28" hidden="1" outlineLevel="3" x14ac:dyDescent="0.25"/>
    <row r="130" spans="2:28" hidden="1" outlineLevel="3" x14ac:dyDescent="0.2">
      <c r="B130" s="68" t="s">
        <v>276</v>
      </c>
      <c r="C130" s="35"/>
      <c r="E130" s="8" t="s">
        <v>19</v>
      </c>
      <c r="J130" s="54">
        <f xml:space="preserve"> J131 * J132 * J$58 / 1000</f>
        <v>0.02</v>
      </c>
      <c r="K130" s="54">
        <f xml:space="preserve"> K131 * K132 * K$58 / 1000</f>
        <v>3.9767989206438391E-2</v>
      </c>
      <c r="L130" s="54">
        <f xml:space="preserve"> L131 * L132 * L$58 / 1000</f>
        <v>9.8843310345212543E-2</v>
      </c>
      <c r="M130" s="54">
        <f xml:space="preserve"> M131 * M132 * M$58 / 1000</f>
        <v>0.19653998494685265</v>
      </c>
      <c r="N130" s="54">
        <f>SUM(J130:M130)</f>
        <v>0.35515128449850358</v>
      </c>
      <c r="O130" s="54">
        <f xml:space="preserve"> O131 * O132 * O$58 / 1000</f>
        <v>0.29849898348766135</v>
      </c>
      <c r="P130" s="54">
        <f xml:space="preserve"> P131 * P132 * P$58 / 1000</f>
        <v>0.40297886759847551</v>
      </c>
      <c r="Q130" s="54">
        <f xml:space="preserve"> Q131 * Q132 * Q$58 / 1000</f>
        <v>0.51002676112650258</v>
      </c>
      <c r="R130" s="54">
        <f xml:space="preserve"> R131 * R132 * R$58 / 1000</f>
        <v>0.61969057253742621</v>
      </c>
      <c r="S130" s="54">
        <f>SUM(O130:R130)</f>
        <v>1.8311951847500656</v>
      </c>
      <c r="T130" s="54">
        <f xml:space="preserve"> T131 * T132 * T$58 / 1000</f>
        <v>1.3705688296947292</v>
      </c>
      <c r="U130" s="54">
        <f xml:space="preserve"> U131 * U132 * U$58 / 1000</f>
        <v>1.5066743453626619</v>
      </c>
      <c r="V130" s="54">
        <f>SUM(T130:U130)</f>
        <v>2.8772431750573908</v>
      </c>
      <c r="W130" s="54">
        <f xml:space="preserve"> W131 * W132 * W$58 / 1000</f>
        <v>1.647054544191314</v>
      </c>
      <c r="X130" s="54">
        <f xml:space="preserve"> X131 * X132 * X$58 / 1000</f>
        <v>1.792511992597178</v>
      </c>
      <c r="Y130" s="54">
        <f>SUM(W130:X130)</f>
        <v>3.439566536788492</v>
      </c>
      <c r="Z130" s="54">
        <f xml:space="preserve"> Z131 * Z132 * Z$58 / 1000</f>
        <v>1.9422613960779456</v>
      </c>
      <c r="AA130" s="54">
        <f xml:space="preserve"> AA131 * AA132 * AA$58 / 1000</f>
        <v>2.0972390313386988</v>
      </c>
      <c r="AB130" s="54">
        <f>SUM(Z130:AA130)</f>
        <v>4.0395004274166446</v>
      </c>
    </row>
    <row r="131" spans="2:28" hidden="1" outlineLevel="3" x14ac:dyDescent="0.2">
      <c r="B131" s="60" t="str">
        <f xml:space="preserve"> B130&amp;" на ед. продукции"</f>
        <v>Винтики на ед. продукции</v>
      </c>
      <c r="E131" s="69" t="s">
        <v>64</v>
      </c>
      <c r="J131" s="42">
        <v>2</v>
      </c>
      <c r="K131" s="66">
        <f xml:space="preserve"> J131</f>
        <v>2</v>
      </c>
      <c r="L131" s="66">
        <f t="shared" ref="L131:AB131" si="14" xml:space="preserve"> K131</f>
        <v>2</v>
      </c>
      <c r="M131" s="66">
        <f t="shared" si="14"/>
        <v>2</v>
      </c>
      <c r="N131" s="66">
        <f t="shared" si="14"/>
        <v>2</v>
      </c>
      <c r="O131" s="66">
        <f t="shared" si="14"/>
        <v>2</v>
      </c>
      <c r="P131" s="66">
        <f t="shared" si="14"/>
        <v>2</v>
      </c>
      <c r="Q131" s="66">
        <f t="shared" si="14"/>
        <v>2</v>
      </c>
      <c r="R131" s="66">
        <f t="shared" si="14"/>
        <v>2</v>
      </c>
      <c r="S131" s="66">
        <f t="shared" si="14"/>
        <v>2</v>
      </c>
      <c r="T131" s="66">
        <f t="shared" si="14"/>
        <v>2</v>
      </c>
      <c r="U131" s="66">
        <f t="shared" si="14"/>
        <v>2</v>
      </c>
      <c r="V131" s="66">
        <f t="shared" si="14"/>
        <v>2</v>
      </c>
      <c r="W131" s="66">
        <f t="shared" si="14"/>
        <v>2</v>
      </c>
      <c r="X131" s="66">
        <f t="shared" si="14"/>
        <v>2</v>
      </c>
      <c r="Y131" s="66">
        <f t="shared" si="14"/>
        <v>2</v>
      </c>
      <c r="Z131" s="66">
        <f t="shared" si="14"/>
        <v>2</v>
      </c>
      <c r="AA131" s="66">
        <f t="shared" si="14"/>
        <v>2</v>
      </c>
      <c r="AB131" s="66">
        <f t="shared" si="14"/>
        <v>2</v>
      </c>
    </row>
    <row r="132" spans="2:28" hidden="1" outlineLevel="3" x14ac:dyDescent="0.2">
      <c r="B132" s="60" t="s">
        <v>65</v>
      </c>
      <c r="E132" s="35" t="str">
        <f xml:space="preserve"> "руб. / "&amp;E131</f>
        <v>руб. / ед.</v>
      </c>
      <c r="F132" s="70" t="s">
        <v>70</v>
      </c>
      <c r="J132" s="42">
        <v>1</v>
      </c>
      <c r="K132" s="66">
        <f xml:space="preserve"> J132 * (1 + K$12)</f>
        <v>0.99419973016095986</v>
      </c>
      <c r="L132" s="66">
        <f xml:space="preserve"> K132 * (1 + L$12)</f>
        <v>0.98843310345212543</v>
      </c>
      <c r="M132" s="66">
        <f xml:space="preserve"> L132 * (1 + M$12)</f>
        <v>0.98269992473426326</v>
      </c>
      <c r="N132" s="66">
        <f>AVERAGE(J132:M132)</f>
        <v>0.99133318958683703</v>
      </c>
      <c r="O132" s="66">
        <f xml:space="preserve"> M132 * (1 + O$12)</f>
        <v>0.99499661162553776</v>
      </c>
      <c r="P132" s="66">
        <f xml:space="preserve"> O132 * (1 + P$12)</f>
        <v>1.0074471689961888</v>
      </c>
      <c r="Q132" s="66">
        <f xml:space="preserve"> P132 * (1 + Q$12)</f>
        <v>1.0200535222530052</v>
      </c>
      <c r="R132" s="66">
        <f xml:space="preserve"> Q132 * (1 + R$12)</f>
        <v>1.0328176208957103</v>
      </c>
      <c r="S132" s="66">
        <f xml:space="preserve"> N132 * (1 + S$12)</f>
        <v>1.0418911822557657</v>
      </c>
      <c r="T132" s="66">
        <f xml:space="preserve"> R132 * (1 + T$12)</f>
        <v>1.0542837151497917</v>
      </c>
      <c r="U132" s="66">
        <f xml:space="preserve"> T132 * (1 + U$12)</f>
        <v>1.0761959609733298</v>
      </c>
      <c r="V132" s="66">
        <f xml:space="preserve"> S132 * (1 + V$12)</f>
        <v>1.0856506119105078</v>
      </c>
      <c r="W132" s="66">
        <f xml:space="preserve"> U132 * (1 + W$12)</f>
        <v>1.0980363627942094</v>
      </c>
      <c r="X132" s="66">
        <f xml:space="preserve"> W132 * (1 + X$12)</f>
        <v>1.1203199953732363</v>
      </c>
      <c r="Y132" s="66">
        <f xml:space="preserve"> V132 * (1 + Y$12)</f>
        <v>1.1301622869988386</v>
      </c>
      <c r="Z132" s="66">
        <f xml:space="preserve"> X132 * (1 + Z$12)</f>
        <v>1.1425067035752621</v>
      </c>
      <c r="AA132" s="66">
        <f xml:space="preserve"> Z132 * (1 + AA$12)</f>
        <v>1.1651327951881658</v>
      </c>
      <c r="AB132" s="66">
        <f xml:space="preserve"> Y132 * (1 + AB$12)</f>
        <v>1.1753687784787921</v>
      </c>
    </row>
    <row r="133" spans="2:28" hidden="1" outlineLevel="3" x14ac:dyDescent="0.25"/>
    <row r="134" spans="2:28" hidden="1" outlineLevel="3" x14ac:dyDescent="0.2">
      <c r="B134" s="68" t="s">
        <v>277</v>
      </c>
      <c r="C134" s="35"/>
      <c r="E134" s="8" t="s">
        <v>19</v>
      </c>
      <c r="J134" s="54">
        <f xml:space="preserve"> J135 * J136 * J$58 / 1000</f>
        <v>1.5</v>
      </c>
      <c r="K134" s="54">
        <f xml:space="preserve"> K135 * K136 * K$58 / 1000</f>
        <v>2.9825991904828792</v>
      </c>
      <c r="L134" s="54">
        <f xml:space="preserve"> L135 * L136 * L$58 / 1000</f>
        <v>7.4132482758909397</v>
      </c>
      <c r="M134" s="54">
        <f xml:space="preserve"> M135 * M136 * M$58 / 1000</f>
        <v>14.74049887101395</v>
      </c>
      <c r="N134" s="54">
        <f>SUM(J134:M134)</f>
        <v>26.636346337387771</v>
      </c>
      <c r="O134" s="54">
        <f xml:space="preserve"> O135 * O136 * O$58 / 1000</f>
        <v>22.387423761574603</v>
      </c>
      <c r="P134" s="54">
        <f xml:space="preserve"> P135 * P136 * P$58 / 1000</f>
        <v>30.223415069885665</v>
      </c>
      <c r="Q134" s="54">
        <f xml:space="preserve"> Q135 * Q136 * Q$58 / 1000</f>
        <v>38.252007084487694</v>
      </c>
      <c r="R134" s="54">
        <f xml:space="preserve"> R135 * R136 * R$58 / 1000</f>
        <v>46.476792940306957</v>
      </c>
      <c r="S134" s="54">
        <f>SUM(O134:R134)</f>
        <v>137.33963885625491</v>
      </c>
      <c r="T134" s="54">
        <f xml:space="preserve"> T135 * T136 * T$58 / 1000</f>
        <v>102.79266222710469</v>
      </c>
      <c r="U134" s="54">
        <f xml:space="preserve"> U135 * U136 * U$58 / 1000</f>
        <v>113.00057590219961</v>
      </c>
      <c r="V134" s="54">
        <f>SUM(T134:U134)</f>
        <v>215.79323812930431</v>
      </c>
      <c r="W134" s="54">
        <f xml:space="preserve"> W135 * W136 * W$58 / 1000</f>
        <v>123.52909081434854</v>
      </c>
      <c r="X134" s="54">
        <f xml:space="preserve"> X135 * X136 * X$58 / 1000</f>
        <v>134.4383994447883</v>
      </c>
      <c r="Y134" s="54">
        <f>SUM(W134:X134)</f>
        <v>257.96749025913687</v>
      </c>
      <c r="Z134" s="54">
        <f xml:space="preserve"> Z135 * Z136 * Z$58 / 1000</f>
        <v>145.66960470584587</v>
      </c>
      <c r="AA134" s="54">
        <f xml:space="preserve"> AA135 * AA136 * AA$58 / 1000</f>
        <v>157.29292735040238</v>
      </c>
      <c r="AB134" s="54">
        <f>SUM(Z134:AA134)</f>
        <v>302.96253205624828</v>
      </c>
    </row>
    <row r="135" spans="2:28" hidden="1" outlineLevel="3" x14ac:dyDescent="0.2">
      <c r="B135" s="60" t="str">
        <f xml:space="preserve"> B134&amp;" на ед. продукции"</f>
        <v>Клей на ед. продукции</v>
      </c>
      <c r="E135" s="69" t="s">
        <v>64</v>
      </c>
      <c r="J135" s="42">
        <v>1</v>
      </c>
      <c r="K135" s="66">
        <f xml:space="preserve"> J135</f>
        <v>1</v>
      </c>
      <c r="L135" s="66">
        <f t="shared" ref="L135:AB135" si="15" xml:space="preserve"> K135</f>
        <v>1</v>
      </c>
      <c r="M135" s="66">
        <f t="shared" si="15"/>
        <v>1</v>
      </c>
      <c r="N135" s="66">
        <f t="shared" si="15"/>
        <v>1</v>
      </c>
      <c r="O135" s="66">
        <f t="shared" si="15"/>
        <v>1</v>
      </c>
      <c r="P135" s="66">
        <f t="shared" si="15"/>
        <v>1</v>
      </c>
      <c r="Q135" s="66">
        <f t="shared" si="15"/>
        <v>1</v>
      </c>
      <c r="R135" s="66">
        <f t="shared" si="15"/>
        <v>1</v>
      </c>
      <c r="S135" s="66">
        <f t="shared" si="15"/>
        <v>1</v>
      </c>
      <c r="T135" s="66">
        <f t="shared" si="15"/>
        <v>1</v>
      </c>
      <c r="U135" s="66">
        <f t="shared" si="15"/>
        <v>1</v>
      </c>
      <c r="V135" s="66">
        <f t="shared" si="15"/>
        <v>1</v>
      </c>
      <c r="W135" s="66">
        <f t="shared" si="15"/>
        <v>1</v>
      </c>
      <c r="X135" s="66">
        <f t="shared" si="15"/>
        <v>1</v>
      </c>
      <c r="Y135" s="66">
        <f t="shared" si="15"/>
        <v>1</v>
      </c>
      <c r="Z135" s="66">
        <f t="shared" si="15"/>
        <v>1</v>
      </c>
      <c r="AA135" s="66">
        <f t="shared" si="15"/>
        <v>1</v>
      </c>
      <c r="AB135" s="66">
        <f t="shared" si="15"/>
        <v>1</v>
      </c>
    </row>
    <row r="136" spans="2:28" hidden="1" outlineLevel="3" x14ac:dyDescent="0.2">
      <c r="B136" s="60" t="s">
        <v>65</v>
      </c>
      <c r="E136" s="35" t="str">
        <f xml:space="preserve"> "руб. / "&amp;E135</f>
        <v>руб. / ед.</v>
      </c>
      <c r="F136" s="70" t="s">
        <v>70</v>
      </c>
      <c r="J136" s="42">
        <v>150</v>
      </c>
      <c r="K136" s="66">
        <f xml:space="preserve"> J136 * (1 + K$12)</f>
        <v>149.12995952414397</v>
      </c>
      <c r="L136" s="66">
        <f xml:space="preserve"> K136 * (1 + L$12)</f>
        <v>148.26496551781881</v>
      </c>
      <c r="M136" s="66">
        <f xml:space="preserve"> L136 * (1 + M$12)</f>
        <v>147.40498871013949</v>
      </c>
      <c r="N136" s="66">
        <f>AVERAGE(J136:M136)</f>
        <v>148.69997843802557</v>
      </c>
      <c r="O136" s="66">
        <f xml:space="preserve"> M136 * (1 + O$12)</f>
        <v>149.24949174383067</v>
      </c>
      <c r="P136" s="66">
        <f xml:space="preserve"> O136 * (1 + P$12)</f>
        <v>151.11707534942832</v>
      </c>
      <c r="Q136" s="66">
        <f xml:space="preserve"> P136 * (1 + Q$12)</f>
        <v>153.00802833795078</v>
      </c>
      <c r="R136" s="66">
        <f xml:space="preserve"> Q136 * (1 + R$12)</f>
        <v>154.92264313435652</v>
      </c>
      <c r="S136" s="66">
        <f xml:space="preserve"> N136 * (1 + S$12)</f>
        <v>156.28367733836487</v>
      </c>
      <c r="T136" s="66">
        <f xml:space="preserve"> R136 * (1 + T$12)</f>
        <v>158.14255727246874</v>
      </c>
      <c r="U136" s="66">
        <f xml:space="preserve"> T136 * (1 + U$12)</f>
        <v>161.42939414599945</v>
      </c>
      <c r="V136" s="66">
        <f xml:space="preserve"> S136 * (1 + V$12)</f>
        <v>162.8475917865762</v>
      </c>
      <c r="W136" s="66">
        <f xml:space="preserve"> U136 * (1 + W$12)</f>
        <v>164.70545441913137</v>
      </c>
      <c r="X136" s="66">
        <f xml:space="preserve"> W136 * (1 + X$12)</f>
        <v>168.0479993059854</v>
      </c>
      <c r="Y136" s="66">
        <f xml:space="preserve"> V136 * (1 + Y$12)</f>
        <v>169.5243430498258</v>
      </c>
      <c r="Z136" s="66">
        <f xml:space="preserve"> X136 * (1 + Z$12)</f>
        <v>171.37600553628928</v>
      </c>
      <c r="AA136" s="66">
        <f xml:space="preserve"> Z136 * (1 + AA$12)</f>
        <v>174.76991927822485</v>
      </c>
      <c r="AB136" s="66">
        <f xml:space="preserve"> Y136 * (1 + AB$12)</f>
        <v>176.30531677181884</v>
      </c>
    </row>
    <row r="137" spans="2:28" hidden="1" outlineLevel="3" x14ac:dyDescent="0.25"/>
    <row r="138" spans="2:28" hidden="1" outlineLevel="3" x14ac:dyDescent="0.2">
      <c r="B138" s="68" t="s">
        <v>289</v>
      </c>
      <c r="C138" s="35"/>
      <c r="E138" s="8" t="s">
        <v>19</v>
      </c>
      <c r="J138" s="54">
        <f xml:space="preserve"> J139 * J140 * J$58 / 1000</f>
        <v>45</v>
      </c>
      <c r="K138" s="54">
        <f xml:space="preserve"> K139 * K140 * K$58 / 1000</f>
        <v>89.477975714486377</v>
      </c>
      <c r="L138" s="54">
        <f xml:space="preserve"> L139 * L140 * L$58 / 1000</f>
        <v>222.39744827672823</v>
      </c>
      <c r="M138" s="54">
        <f xml:space="preserve"> M139 * M140 * M$58 / 1000</f>
        <v>442.21496613041847</v>
      </c>
      <c r="N138" s="54">
        <f>SUM(J138:M138)</f>
        <v>799.09039012163305</v>
      </c>
      <c r="O138" s="54">
        <f xml:space="preserve"> O139 * O140 * O$58 / 1000</f>
        <v>671.62271284723806</v>
      </c>
      <c r="P138" s="54">
        <f xml:space="preserve"> P139 * P140 * P$58 / 1000</f>
        <v>906.70245209656969</v>
      </c>
      <c r="Q138" s="54">
        <f xml:space="preserve"> Q139 * Q140 * Q$58 / 1000</f>
        <v>1147.5602125346306</v>
      </c>
      <c r="R138" s="54">
        <f xml:space="preserve"> R139 * R140 * R$58 / 1000</f>
        <v>1394.3037882092085</v>
      </c>
      <c r="S138" s="54">
        <f>SUM(O138:R138)</f>
        <v>4120.1891656876469</v>
      </c>
      <c r="T138" s="54">
        <f xml:space="preserve"> T139 * T140 * T$58 / 1000</f>
        <v>3083.7798668131404</v>
      </c>
      <c r="U138" s="54">
        <f xml:space="preserve"> U139 * U140 * U$58 / 1000</f>
        <v>3390.0172770659883</v>
      </c>
      <c r="V138" s="54">
        <f>SUM(T138:U138)</f>
        <v>6473.7971438791283</v>
      </c>
      <c r="W138" s="54">
        <f xml:space="preserve"> W139 * W140 * W$58 / 1000</f>
        <v>3705.8727244304559</v>
      </c>
      <c r="X138" s="54">
        <f xml:space="preserve"> X139 * X140 * X$58 / 1000</f>
        <v>4033.1519833436496</v>
      </c>
      <c r="Y138" s="54">
        <f>SUM(W138:X138)</f>
        <v>7739.024707774106</v>
      </c>
      <c r="Z138" s="54">
        <f xml:space="preserve"> Z139 * Z140 * Z$58 / 1000</f>
        <v>4370.0881411753762</v>
      </c>
      <c r="AA138" s="54">
        <f xml:space="preserve"> AA139 * AA140 * AA$58 / 1000</f>
        <v>4718.7878205120705</v>
      </c>
      <c r="AB138" s="54">
        <f>SUM(Z138:AA138)</f>
        <v>9088.8759616874468</v>
      </c>
    </row>
    <row r="139" spans="2:28" hidden="1" outlineLevel="3" x14ac:dyDescent="0.2">
      <c r="B139" s="60" t="str">
        <f xml:space="preserve"> B138&amp;" на ед. продукции"</f>
        <v>Микросхемы на ед. продукции</v>
      </c>
      <c r="E139" s="69" t="s">
        <v>64</v>
      </c>
      <c r="J139" s="42">
        <v>3</v>
      </c>
      <c r="K139" s="66">
        <f xml:space="preserve"> J139</f>
        <v>3</v>
      </c>
      <c r="L139" s="66">
        <f t="shared" ref="L139:AB139" si="16" xml:space="preserve"> K139</f>
        <v>3</v>
      </c>
      <c r="M139" s="66">
        <f t="shared" si="16"/>
        <v>3</v>
      </c>
      <c r="N139" s="66">
        <f t="shared" si="16"/>
        <v>3</v>
      </c>
      <c r="O139" s="66">
        <f t="shared" si="16"/>
        <v>3</v>
      </c>
      <c r="P139" s="66">
        <f t="shared" si="16"/>
        <v>3</v>
      </c>
      <c r="Q139" s="66">
        <f t="shared" si="16"/>
        <v>3</v>
      </c>
      <c r="R139" s="66">
        <f t="shared" si="16"/>
        <v>3</v>
      </c>
      <c r="S139" s="66">
        <f t="shared" si="16"/>
        <v>3</v>
      </c>
      <c r="T139" s="66">
        <f t="shared" si="16"/>
        <v>3</v>
      </c>
      <c r="U139" s="66">
        <f t="shared" si="16"/>
        <v>3</v>
      </c>
      <c r="V139" s="66">
        <f t="shared" si="16"/>
        <v>3</v>
      </c>
      <c r="W139" s="66">
        <f t="shared" si="16"/>
        <v>3</v>
      </c>
      <c r="X139" s="66">
        <f t="shared" si="16"/>
        <v>3</v>
      </c>
      <c r="Y139" s="66">
        <f t="shared" si="16"/>
        <v>3</v>
      </c>
      <c r="Z139" s="66">
        <f t="shared" si="16"/>
        <v>3</v>
      </c>
      <c r="AA139" s="66">
        <f t="shared" si="16"/>
        <v>3</v>
      </c>
      <c r="AB139" s="66">
        <f t="shared" si="16"/>
        <v>3</v>
      </c>
    </row>
    <row r="140" spans="2:28" hidden="1" outlineLevel="3" x14ac:dyDescent="0.2">
      <c r="B140" s="60" t="s">
        <v>65</v>
      </c>
      <c r="E140" s="35" t="str">
        <f xml:space="preserve"> "руб. / "&amp;E139</f>
        <v>руб. / ед.</v>
      </c>
      <c r="F140" s="70" t="s">
        <v>70</v>
      </c>
      <c r="J140" s="42">
        <v>1500</v>
      </c>
      <c r="K140" s="66">
        <f xml:space="preserve"> J140 * (1 + K$12)</f>
        <v>1491.2995952414399</v>
      </c>
      <c r="L140" s="66">
        <f xml:space="preserve"> K140 * (1 + L$12)</f>
        <v>1482.6496551781881</v>
      </c>
      <c r="M140" s="66">
        <f xml:space="preserve"> L140 * (1 + M$12)</f>
        <v>1474.0498871013949</v>
      </c>
      <c r="N140" s="66">
        <f>AVERAGE(J140:M140)</f>
        <v>1486.9997843802557</v>
      </c>
      <c r="O140" s="66">
        <f xml:space="preserve"> M140 * (1 + O$12)</f>
        <v>1492.4949174383066</v>
      </c>
      <c r="P140" s="66">
        <f xml:space="preserve"> O140 * (1 + P$12)</f>
        <v>1511.170753494283</v>
      </c>
      <c r="Q140" s="66">
        <f xml:space="preserve"> P140 * (1 + Q$12)</f>
        <v>1530.0802833795076</v>
      </c>
      <c r="R140" s="66">
        <f xml:space="preserve"> Q140 * (1 + R$12)</f>
        <v>1549.2264313435651</v>
      </c>
      <c r="S140" s="66">
        <f xml:space="preserve"> N140 * (1 + S$12)</f>
        <v>1562.8367733836487</v>
      </c>
      <c r="T140" s="66">
        <f xml:space="preserve"> R140 * (1 + T$12)</f>
        <v>1581.4255727246873</v>
      </c>
      <c r="U140" s="66">
        <f xml:space="preserve"> T140 * (1 + U$12)</f>
        <v>1614.2939414599946</v>
      </c>
      <c r="V140" s="66">
        <f xml:space="preserve"> S140 * (1 + V$12)</f>
        <v>1628.4759178657621</v>
      </c>
      <c r="W140" s="66">
        <f xml:space="preserve"> U140 * (1 + W$12)</f>
        <v>1647.0545441913137</v>
      </c>
      <c r="X140" s="66">
        <f xml:space="preserve"> W140 * (1 + X$12)</f>
        <v>1680.479993059854</v>
      </c>
      <c r="Y140" s="66">
        <f xml:space="preserve"> V140 * (1 + Y$12)</f>
        <v>1695.2434304982582</v>
      </c>
      <c r="Z140" s="66">
        <f xml:space="preserve"> X140 * (1 + Z$12)</f>
        <v>1713.7600553628927</v>
      </c>
      <c r="AA140" s="66">
        <f xml:space="preserve"> Z140 * (1 + AA$12)</f>
        <v>1747.6991927822482</v>
      </c>
      <c r="AB140" s="66">
        <f xml:space="preserve"> Y140 * (1 + AB$12)</f>
        <v>1763.0531677181887</v>
      </c>
    </row>
    <row r="141" spans="2:28" hidden="1" outlineLevel="2" x14ac:dyDescent="0.25"/>
    <row r="142" spans="2:28" ht="15" hidden="1" outlineLevel="2" x14ac:dyDescent="0.25">
      <c r="B142" s="49" t="s">
        <v>71</v>
      </c>
      <c r="E142" s="53" t="s">
        <v>19</v>
      </c>
      <c r="J142" s="58">
        <f xml:space="preserve"> SUM(J144, J145, J146, J147, J148)</f>
        <v>45</v>
      </c>
      <c r="K142" s="58">
        <f t="shared" ref="K142:AA142" si="17" xml:space="preserve"> SUM(K144, K145, K146, K147, K148)</f>
        <v>44.738987857243195</v>
      </c>
      <c r="L142" s="58">
        <f xml:space="preserve"> SUM(L144, L145, L146, L147, L148)</f>
        <v>44.479489655345645</v>
      </c>
      <c r="M142" s="58">
        <f t="shared" si="17"/>
        <v>44.221496613041843</v>
      </c>
      <c r="N142" s="58">
        <f t="shared" si="17"/>
        <v>178.43997412563067</v>
      </c>
      <c r="O142" s="58">
        <f t="shared" si="17"/>
        <v>44.774847523149198</v>
      </c>
      <c r="P142" s="58">
        <f t="shared" si="17"/>
        <v>45.335122604828491</v>
      </c>
      <c r="Q142" s="58">
        <f t="shared" si="17"/>
        <v>45.902408501385231</v>
      </c>
      <c r="R142" s="58">
        <f t="shared" si="17"/>
        <v>46.47679294030695</v>
      </c>
      <c r="S142" s="58">
        <f t="shared" si="17"/>
        <v>182.48917156966988</v>
      </c>
      <c r="T142" s="58">
        <f t="shared" si="17"/>
        <v>47.442767181740621</v>
      </c>
      <c r="U142" s="58">
        <f t="shared" si="17"/>
        <v>48.428818243799839</v>
      </c>
      <c r="V142" s="58">
        <f t="shared" si="17"/>
        <v>95.871585425540459</v>
      </c>
      <c r="W142" s="58">
        <f t="shared" si="17"/>
        <v>49.411636325739416</v>
      </c>
      <c r="X142" s="58">
        <f t="shared" si="17"/>
        <v>50.414399791795624</v>
      </c>
      <c r="Y142" s="58">
        <f t="shared" si="17"/>
        <v>99.82603611753504</v>
      </c>
      <c r="Z142" s="58">
        <f t="shared" si="17"/>
        <v>51.412801660886785</v>
      </c>
      <c r="AA142" s="58">
        <f t="shared" si="17"/>
        <v>52.43097578346746</v>
      </c>
      <c r="AB142" s="58">
        <f xml:space="preserve"> SUM(AB144, AB145, AB146, AB147, AB148)</f>
        <v>103.84377744435423</v>
      </c>
    </row>
    <row r="143" spans="2:28" hidden="1" outlineLevel="3" x14ac:dyDescent="0.25"/>
    <row r="144" spans="2:28" hidden="1" outlineLevel="3" x14ac:dyDescent="0.2">
      <c r="B144" s="68" t="s">
        <v>278</v>
      </c>
      <c r="C144" s="35"/>
      <c r="E144" s="8" t="s">
        <v>19</v>
      </c>
      <c r="F144" s="70" t="s">
        <v>70</v>
      </c>
      <c r="J144" s="42">
        <v>15</v>
      </c>
      <c r="K144" s="66">
        <f t="shared" ref="K144:M148" si="18" xml:space="preserve"> J144 * (1 + K$12)</f>
        <v>14.912995952414398</v>
      </c>
      <c r="L144" s="66">
        <f t="shared" si="18"/>
        <v>14.826496551781881</v>
      </c>
      <c r="M144" s="66">
        <f t="shared" si="18"/>
        <v>14.740498871013948</v>
      </c>
      <c r="N144" s="66">
        <f xml:space="preserve"> SUM(J144:M144)</f>
        <v>59.479991375210226</v>
      </c>
      <c r="O144" s="66">
        <f xml:space="preserve"> M144 * (1 + O$12)</f>
        <v>14.924949174383066</v>
      </c>
      <c r="P144" s="66">
        <f t="shared" ref="P144:R148" si="19" xml:space="preserve"> O144 * (1 + P$12)</f>
        <v>15.11170753494283</v>
      </c>
      <c r="Q144" s="66">
        <f t="shared" si="19"/>
        <v>15.300802833795077</v>
      </c>
      <c r="R144" s="66">
        <f t="shared" si="19"/>
        <v>15.492264313435651</v>
      </c>
      <c r="S144" s="66">
        <f xml:space="preserve"> SUM(O144:R144)</f>
        <v>60.829723856556626</v>
      </c>
      <c r="T144" s="66">
        <f xml:space="preserve"> R144 * (1 + T$12)</f>
        <v>15.814255727246874</v>
      </c>
      <c r="U144" s="66">
        <f xml:space="preserve"> T144 * (1 + U$12)</f>
        <v>16.142939414599947</v>
      </c>
      <c r="V144" s="66">
        <f>SUM(T144:U144)</f>
        <v>31.957195141846821</v>
      </c>
      <c r="W144" s="66">
        <f xml:space="preserve"> U144 * (1 + W$12)</f>
        <v>16.470545441913139</v>
      </c>
      <c r="X144" s="66">
        <f xml:space="preserve"> W144 * (1 + X$12)</f>
        <v>16.804799930598541</v>
      </c>
      <c r="Y144" s="66">
        <f>SUM(W144:X144)</f>
        <v>33.27534537251168</v>
      </c>
      <c r="Z144" s="66">
        <f xml:space="preserve"> X144 * (1 + Z$12)</f>
        <v>17.137600553628928</v>
      </c>
      <c r="AA144" s="66">
        <f xml:space="preserve"> Z144 * (1 + AA$12)</f>
        <v>17.476991927822485</v>
      </c>
      <c r="AB144" s="66">
        <f>SUM(Z144:AA144)</f>
        <v>34.61459248145141</v>
      </c>
    </row>
    <row r="145" spans="2:28" hidden="1" outlineLevel="3" x14ac:dyDescent="0.2">
      <c r="B145" s="68" t="s">
        <v>279</v>
      </c>
      <c r="C145" s="35"/>
      <c r="E145" s="8" t="s">
        <v>19</v>
      </c>
      <c r="F145" s="70" t="s">
        <v>70</v>
      </c>
      <c r="J145" s="42">
        <v>30</v>
      </c>
      <c r="K145" s="66">
        <f t="shared" si="18"/>
        <v>29.825991904828797</v>
      </c>
      <c r="L145" s="66">
        <f t="shared" si="18"/>
        <v>29.652993103563762</v>
      </c>
      <c r="M145" s="66">
        <f t="shared" si="18"/>
        <v>29.480997742027895</v>
      </c>
      <c r="N145" s="66">
        <f xml:space="preserve"> SUM(J145:M145)</f>
        <v>118.95998275042045</v>
      </c>
      <c r="O145" s="66">
        <f xml:space="preserve"> M145 * (1 + O$12)</f>
        <v>29.849898348766132</v>
      </c>
      <c r="P145" s="66">
        <f t="shared" si="19"/>
        <v>30.223415069885661</v>
      </c>
      <c r="Q145" s="66">
        <f t="shared" si="19"/>
        <v>30.601605667590153</v>
      </c>
      <c r="R145" s="66">
        <f t="shared" si="19"/>
        <v>30.984528626871302</v>
      </c>
      <c r="S145" s="66">
        <f xml:space="preserve"> SUM(O145:R145)</f>
        <v>121.65944771311325</v>
      </c>
      <c r="T145" s="66">
        <f xml:space="preserve"> R145 * (1 + T$12)</f>
        <v>31.628511454493747</v>
      </c>
      <c r="U145" s="66">
        <f xml:space="preserve"> T145 * (1 + U$12)</f>
        <v>32.285878829199895</v>
      </c>
      <c r="V145" s="66">
        <f>SUM(T145:U145)</f>
        <v>63.914390283693642</v>
      </c>
      <c r="W145" s="66">
        <f xml:space="preserve"> U145 * (1 + W$12)</f>
        <v>32.941090883826277</v>
      </c>
      <c r="X145" s="66">
        <f xml:space="preserve"> W145 * (1 + X$12)</f>
        <v>33.609599861197083</v>
      </c>
      <c r="Y145" s="66">
        <f>SUM(W145:X145)</f>
        <v>66.55069074502336</v>
      </c>
      <c r="Z145" s="66">
        <f xml:space="preserve"> X145 * (1 + Z$12)</f>
        <v>34.275201107257857</v>
      </c>
      <c r="AA145" s="66">
        <f xml:space="preserve"> Z145 * (1 + AA$12)</f>
        <v>34.953983855644971</v>
      </c>
      <c r="AB145" s="66">
        <f>SUM(Z145:AA145)</f>
        <v>69.229184962902821</v>
      </c>
    </row>
    <row r="146" spans="2:28" hidden="1" outlineLevel="3" x14ac:dyDescent="0.2">
      <c r="B146" s="68" t="s">
        <v>74</v>
      </c>
      <c r="C146" s="35"/>
      <c r="E146" s="8" t="s">
        <v>19</v>
      </c>
      <c r="F146" s="70" t="s">
        <v>70</v>
      </c>
      <c r="J146" s="42">
        <v>0</v>
      </c>
      <c r="K146" s="66">
        <f t="shared" si="18"/>
        <v>0</v>
      </c>
      <c r="L146" s="66">
        <f t="shared" si="18"/>
        <v>0</v>
      </c>
      <c r="M146" s="66">
        <f t="shared" si="18"/>
        <v>0</v>
      </c>
      <c r="N146" s="66">
        <f xml:space="preserve"> SUM(J146:M146)</f>
        <v>0</v>
      </c>
      <c r="O146" s="66">
        <f xml:space="preserve"> M146 * (1 + O$12)</f>
        <v>0</v>
      </c>
      <c r="P146" s="66">
        <f t="shared" si="19"/>
        <v>0</v>
      </c>
      <c r="Q146" s="66">
        <f t="shared" si="19"/>
        <v>0</v>
      </c>
      <c r="R146" s="66">
        <f t="shared" si="19"/>
        <v>0</v>
      </c>
      <c r="S146" s="66">
        <f xml:space="preserve"> SUM(O146:R146)</f>
        <v>0</v>
      </c>
      <c r="T146" s="66">
        <f xml:space="preserve"> R146 * (1 + T$12)</f>
        <v>0</v>
      </c>
      <c r="U146" s="66">
        <f xml:space="preserve"> T146 * (1 + U$12)</f>
        <v>0</v>
      </c>
      <c r="V146" s="66">
        <f>SUM(T146:U146)</f>
        <v>0</v>
      </c>
      <c r="W146" s="66">
        <f xml:space="preserve"> U146 * (1 + W$12)</f>
        <v>0</v>
      </c>
      <c r="X146" s="66">
        <f xml:space="preserve"> W146 * (1 + X$12)</f>
        <v>0</v>
      </c>
      <c r="Y146" s="66">
        <f>SUM(W146:X146)</f>
        <v>0</v>
      </c>
      <c r="Z146" s="66">
        <f xml:space="preserve"> X146 * (1 + Z$12)</f>
        <v>0</v>
      </c>
      <c r="AA146" s="66">
        <f xml:space="preserve"> Z146 * (1 + AA$12)</f>
        <v>0</v>
      </c>
      <c r="AB146" s="66">
        <f>SUM(Z146:AA146)</f>
        <v>0</v>
      </c>
    </row>
    <row r="147" spans="2:28" hidden="1" outlineLevel="3" x14ac:dyDescent="0.2">
      <c r="B147" s="68" t="s">
        <v>75</v>
      </c>
      <c r="C147" s="35"/>
      <c r="E147" s="8" t="s">
        <v>19</v>
      </c>
      <c r="F147" s="70" t="s">
        <v>70</v>
      </c>
      <c r="J147" s="42">
        <v>0</v>
      </c>
      <c r="K147" s="66">
        <f t="shared" si="18"/>
        <v>0</v>
      </c>
      <c r="L147" s="66">
        <f t="shared" si="18"/>
        <v>0</v>
      </c>
      <c r="M147" s="66">
        <f t="shared" si="18"/>
        <v>0</v>
      </c>
      <c r="N147" s="66">
        <f xml:space="preserve"> SUM(J147:M147)</f>
        <v>0</v>
      </c>
      <c r="O147" s="66">
        <f xml:space="preserve"> M147 * (1 + O$12)</f>
        <v>0</v>
      </c>
      <c r="P147" s="66">
        <f t="shared" si="19"/>
        <v>0</v>
      </c>
      <c r="Q147" s="66">
        <f t="shared" si="19"/>
        <v>0</v>
      </c>
      <c r="R147" s="66">
        <f t="shared" si="19"/>
        <v>0</v>
      </c>
      <c r="S147" s="66">
        <f xml:space="preserve"> SUM(O147:R147)</f>
        <v>0</v>
      </c>
      <c r="T147" s="66">
        <f xml:space="preserve"> R147 * (1 + T$12)</f>
        <v>0</v>
      </c>
      <c r="U147" s="66">
        <f xml:space="preserve"> T147 * (1 + U$12)</f>
        <v>0</v>
      </c>
      <c r="V147" s="66">
        <f>SUM(T147:U147)</f>
        <v>0</v>
      </c>
      <c r="W147" s="66">
        <f xml:space="preserve"> U147 * (1 + W$12)</f>
        <v>0</v>
      </c>
      <c r="X147" s="66">
        <f xml:space="preserve"> W147 * (1 + X$12)</f>
        <v>0</v>
      </c>
      <c r="Y147" s="66">
        <f>SUM(W147:X147)</f>
        <v>0</v>
      </c>
      <c r="Z147" s="66">
        <f xml:space="preserve"> X147 * (1 + Z$12)</f>
        <v>0</v>
      </c>
      <c r="AA147" s="66">
        <f xml:space="preserve"> Z147 * (1 + AA$12)</f>
        <v>0</v>
      </c>
      <c r="AB147" s="66">
        <f>SUM(Z147:AA147)</f>
        <v>0</v>
      </c>
    </row>
    <row r="148" spans="2:28" hidden="1" outlineLevel="3" x14ac:dyDescent="0.2">
      <c r="B148" s="68" t="s">
        <v>76</v>
      </c>
      <c r="C148" s="35"/>
      <c r="E148" s="8" t="s">
        <v>19</v>
      </c>
      <c r="F148" s="70" t="s">
        <v>70</v>
      </c>
      <c r="J148" s="42">
        <v>0</v>
      </c>
      <c r="K148" s="66">
        <f t="shared" si="18"/>
        <v>0</v>
      </c>
      <c r="L148" s="66">
        <f t="shared" si="18"/>
        <v>0</v>
      </c>
      <c r="M148" s="66">
        <f t="shared" si="18"/>
        <v>0</v>
      </c>
      <c r="N148" s="66">
        <f xml:space="preserve"> SUM(J148:M148)</f>
        <v>0</v>
      </c>
      <c r="O148" s="66">
        <f xml:space="preserve"> M148 * (1 + O$12)</f>
        <v>0</v>
      </c>
      <c r="P148" s="66">
        <f t="shared" si="19"/>
        <v>0</v>
      </c>
      <c r="Q148" s="66">
        <f t="shared" si="19"/>
        <v>0</v>
      </c>
      <c r="R148" s="66">
        <f t="shared" si="19"/>
        <v>0</v>
      </c>
      <c r="S148" s="66">
        <f xml:space="preserve"> SUM(O148:R148)</f>
        <v>0</v>
      </c>
      <c r="T148" s="66">
        <f xml:space="preserve"> R148 * (1 + T$12)</f>
        <v>0</v>
      </c>
      <c r="U148" s="66">
        <f xml:space="preserve"> T148 * (1 + U$12)</f>
        <v>0</v>
      </c>
      <c r="V148" s="66">
        <f>SUM(T148:U148)</f>
        <v>0</v>
      </c>
      <c r="W148" s="66">
        <f xml:space="preserve"> U148 * (1 + W$12)</f>
        <v>0</v>
      </c>
      <c r="X148" s="66">
        <f xml:space="preserve"> W148 * (1 + X$12)</f>
        <v>0</v>
      </c>
      <c r="Y148" s="66">
        <f>SUM(W148:X148)</f>
        <v>0</v>
      </c>
      <c r="Z148" s="66">
        <f xml:space="preserve"> X148 * (1 + Z$12)</f>
        <v>0</v>
      </c>
      <c r="AA148" s="66">
        <f xml:space="preserve"> Z148 * (1 + AA$12)</f>
        <v>0</v>
      </c>
      <c r="AB148" s="66">
        <f>SUM(Z148:AA148)</f>
        <v>0</v>
      </c>
    </row>
    <row r="149" spans="2:28" hidden="1" outlineLevel="2" x14ac:dyDescent="0.25"/>
    <row r="150" spans="2:28" ht="15" hidden="1" outlineLevel="2" x14ac:dyDescent="0.25">
      <c r="B150" s="49" t="s">
        <v>78</v>
      </c>
      <c r="E150" s="53" t="s">
        <v>19</v>
      </c>
      <c r="J150" s="58">
        <f xml:space="preserve"> SUM(J152, J153, J154, J155, J156)</f>
        <v>155</v>
      </c>
      <c r="K150" s="58">
        <f xml:space="preserve"> SUM(K152, K153, K154, K155, K156)</f>
        <v>157.01414945541089</v>
      </c>
      <c r="L150" s="58">
        <f xml:space="preserve"> SUM(L152, L153, L154, L155, L156)</f>
        <v>159.05447180132973</v>
      </c>
      <c r="M150" s="58">
        <f xml:space="preserve"> SUM(M152, M153, M154, M155, M156)</f>
        <v>161.12130714171241</v>
      </c>
      <c r="N150" s="58">
        <f t="shared" ref="N150:AA150" si="20" xml:space="preserve"> SUM(N152, N153, N154, N155, N156)</f>
        <v>632.18992839845305</v>
      </c>
      <c r="O150" s="58">
        <f t="shared" si="20"/>
        <v>162.70890088468099</v>
      </c>
      <c r="P150" s="58">
        <f t="shared" si="20"/>
        <v>164.31213783423362</v>
      </c>
      <c r="Q150" s="58">
        <f t="shared" si="20"/>
        <v>165.93117212924452</v>
      </c>
      <c r="R150" s="58">
        <f t="shared" si="20"/>
        <v>167.56615942738088</v>
      </c>
      <c r="S150" s="58">
        <f t="shared" si="20"/>
        <v>660.51837027554006</v>
      </c>
      <c r="T150" s="58">
        <f t="shared" si="20"/>
        <v>170.88462334760294</v>
      </c>
      <c r="U150" s="58">
        <f t="shared" si="20"/>
        <v>174.26880580447613</v>
      </c>
      <c r="V150" s="58">
        <f t="shared" si="20"/>
        <v>345.15342915207907</v>
      </c>
      <c r="W150" s="58">
        <f t="shared" si="20"/>
        <v>177.72000828150706</v>
      </c>
      <c r="X150" s="58">
        <f t="shared" si="20"/>
        <v>181.23955803665518</v>
      </c>
      <c r="Y150" s="58">
        <f t="shared" si="20"/>
        <v>358.95956631816227</v>
      </c>
      <c r="Z150" s="58">
        <f t="shared" si="20"/>
        <v>184.82880861276738</v>
      </c>
      <c r="AA150" s="58">
        <f t="shared" si="20"/>
        <v>188.4891403581214</v>
      </c>
      <c r="AB150" s="58">
        <f xml:space="preserve"> SUM(AB152, AB153, AB154, AB155, AB156)</f>
        <v>373.31794897088878</v>
      </c>
    </row>
    <row r="151" spans="2:28" hidden="1" outlineLevel="3" x14ac:dyDescent="0.25"/>
    <row r="152" spans="2:28" hidden="1" outlineLevel="3" x14ac:dyDescent="0.2">
      <c r="B152" s="68" t="s">
        <v>280</v>
      </c>
      <c r="C152" s="35"/>
      <c r="E152" s="8" t="s">
        <v>19</v>
      </c>
      <c r="F152" s="70" t="s">
        <v>84</v>
      </c>
      <c r="J152" s="42">
        <v>150</v>
      </c>
      <c r="K152" s="66">
        <f t="shared" ref="K152:M156" si="21" xml:space="preserve"> J152 * (1 + K$11)</f>
        <v>151.94917689233313</v>
      </c>
      <c r="L152" s="66">
        <f t="shared" si="21"/>
        <v>153.92368238838361</v>
      </c>
      <c r="M152" s="66">
        <f t="shared" si="21"/>
        <v>155.92384562101202</v>
      </c>
      <c r="N152" s="66">
        <f xml:space="preserve"> SUM(J152:M152)</f>
        <v>611.79670490172873</v>
      </c>
      <c r="O152" s="66">
        <f xml:space="preserve"> M152 * (1 + O$11)</f>
        <v>157.46022666259449</v>
      </c>
      <c r="P152" s="66">
        <f t="shared" ref="P152:R156" si="22" xml:space="preserve"> O152 * (1 + P$11)</f>
        <v>159.01174629119382</v>
      </c>
      <c r="Q152" s="66">
        <f t="shared" si="22"/>
        <v>160.57855367346244</v>
      </c>
      <c r="R152" s="66">
        <f t="shared" si="22"/>
        <v>162.16079944585246</v>
      </c>
      <c r="S152" s="66">
        <f xml:space="preserve"> SUM(O152:R152)</f>
        <v>639.21132607310324</v>
      </c>
      <c r="T152" s="66">
        <f xml:space="preserve"> R152 * (1 + T$11)</f>
        <v>165.37221614284155</v>
      </c>
      <c r="U152" s="66">
        <f xml:space="preserve"> T152 * (1 + U$11)</f>
        <v>168.64723142368658</v>
      </c>
      <c r="V152" s="66">
        <f>SUM(T152:U152)</f>
        <v>334.01944756652813</v>
      </c>
      <c r="W152" s="66">
        <f xml:space="preserve"> U152 * (1 + W$11)</f>
        <v>171.98710478855523</v>
      </c>
      <c r="X152" s="66">
        <f xml:space="preserve"> W152 * (1 + X$11)</f>
        <v>175.39312068063404</v>
      </c>
      <c r="Y152" s="66">
        <f>SUM(W152:X152)</f>
        <v>347.38022546918927</v>
      </c>
      <c r="Z152" s="66">
        <f xml:space="preserve"> X152 * (1 + Z$11)</f>
        <v>178.86658898009745</v>
      </c>
      <c r="AA152" s="66">
        <f xml:space="preserve"> Z152 * (1 + AA$11)</f>
        <v>182.40884550785941</v>
      </c>
      <c r="AB152" s="66">
        <f>SUM(Z152:AA152)</f>
        <v>361.27543448795689</v>
      </c>
    </row>
    <row r="153" spans="2:28" hidden="1" outlineLevel="3" x14ac:dyDescent="0.2">
      <c r="B153" s="68" t="s">
        <v>281</v>
      </c>
      <c r="C153" s="35"/>
      <c r="E153" s="8" t="s">
        <v>19</v>
      </c>
      <c r="F153" s="70" t="s">
        <v>84</v>
      </c>
      <c r="J153" s="42">
        <v>5</v>
      </c>
      <c r="K153" s="66">
        <f t="shared" si="21"/>
        <v>5.0649725630777711</v>
      </c>
      <c r="L153" s="66">
        <f t="shared" si="21"/>
        <v>5.1307894129461209</v>
      </c>
      <c r="M153" s="66">
        <f t="shared" si="21"/>
        <v>5.1974615207004007</v>
      </c>
      <c r="N153" s="66">
        <f xml:space="preserve"> SUM(J153:M153)</f>
        <v>20.393223496724293</v>
      </c>
      <c r="O153" s="66">
        <f xml:space="preserve"> M153 * (1 + O$11)</f>
        <v>5.2486742220864837</v>
      </c>
      <c r="P153" s="66">
        <f t="shared" si="22"/>
        <v>5.3003915430397948</v>
      </c>
      <c r="Q153" s="66">
        <f t="shared" si="22"/>
        <v>5.352618455782082</v>
      </c>
      <c r="R153" s="66">
        <f t="shared" si="22"/>
        <v>5.4053599815284166</v>
      </c>
      <c r="S153" s="66">
        <f xml:space="preserve"> SUM(O153:R153)</f>
        <v>21.307044202436778</v>
      </c>
      <c r="T153" s="66">
        <f xml:space="preserve"> R153 * (1 + T$11)</f>
        <v>5.5124072047613861</v>
      </c>
      <c r="U153" s="66">
        <f xml:space="preserve"> T153 * (1 + U$11)</f>
        <v>5.6215743807895535</v>
      </c>
      <c r="V153" s="66">
        <f>SUM(T153:U153)</f>
        <v>11.13398158555094</v>
      </c>
      <c r="W153" s="66">
        <f xml:space="preserve"> U153 * (1 + W$11)</f>
        <v>5.7329034929518423</v>
      </c>
      <c r="X153" s="66">
        <f xml:space="preserve"> W153 * (1 + X$11)</f>
        <v>5.846437356021136</v>
      </c>
      <c r="Y153" s="66">
        <f>SUM(W153:X153)</f>
        <v>11.579340848972979</v>
      </c>
      <c r="Z153" s="66">
        <f xml:space="preserve"> X153 * (1 + Z$11)</f>
        <v>5.9622196326699166</v>
      </c>
      <c r="AA153" s="66">
        <f xml:space="preserve"> Z153 * (1 + AA$11)</f>
        <v>6.0802948502619829</v>
      </c>
      <c r="AB153" s="66">
        <f>SUM(Z153:AA153)</f>
        <v>12.0425144829319</v>
      </c>
    </row>
    <row r="154" spans="2:28" hidden="1" outlineLevel="3" x14ac:dyDescent="0.2">
      <c r="B154" s="68" t="s">
        <v>81</v>
      </c>
      <c r="C154" s="35"/>
      <c r="E154" s="8" t="s">
        <v>19</v>
      </c>
      <c r="F154" s="70" t="s">
        <v>84</v>
      </c>
      <c r="J154" s="42">
        <v>0</v>
      </c>
      <c r="K154" s="66">
        <f t="shared" si="21"/>
        <v>0</v>
      </c>
      <c r="L154" s="66">
        <f t="shared" si="21"/>
        <v>0</v>
      </c>
      <c r="M154" s="66">
        <f t="shared" si="21"/>
        <v>0</v>
      </c>
      <c r="N154" s="66">
        <f xml:space="preserve"> SUM(J154:M154)</f>
        <v>0</v>
      </c>
      <c r="O154" s="66">
        <f xml:space="preserve"> M154 * (1 + O$11)</f>
        <v>0</v>
      </c>
      <c r="P154" s="66">
        <f t="shared" si="22"/>
        <v>0</v>
      </c>
      <c r="Q154" s="66">
        <f t="shared" si="22"/>
        <v>0</v>
      </c>
      <c r="R154" s="66">
        <f t="shared" si="22"/>
        <v>0</v>
      </c>
      <c r="S154" s="66">
        <f xml:space="preserve"> SUM(O154:R154)</f>
        <v>0</v>
      </c>
      <c r="T154" s="66">
        <f xml:space="preserve"> R154 * (1 + T$11)</f>
        <v>0</v>
      </c>
      <c r="U154" s="66">
        <f xml:space="preserve"> T154 * (1 + U$11)</f>
        <v>0</v>
      </c>
      <c r="V154" s="66">
        <f>SUM(T154:U154)</f>
        <v>0</v>
      </c>
      <c r="W154" s="66">
        <f xml:space="preserve"> U154 * (1 + W$11)</f>
        <v>0</v>
      </c>
      <c r="X154" s="66">
        <f xml:space="preserve"> W154 * (1 + X$11)</f>
        <v>0</v>
      </c>
      <c r="Y154" s="66">
        <f>SUM(W154:X154)</f>
        <v>0</v>
      </c>
      <c r="Z154" s="66">
        <f xml:space="preserve"> X154 * (1 + Z$11)</f>
        <v>0</v>
      </c>
      <c r="AA154" s="66">
        <f xml:space="preserve"> Z154 * (1 + AA$11)</f>
        <v>0</v>
      </c>
      <c r="AB154" s="66">
        <f>SUM(Z154:AA154)</f>
        <v>0</v>
      </c>
    </row>
    <row r="155" spans="2:28" hidden="1" outlineLevel="3" x14ac:dyDescent="0.2">
      <c r="B155" s="68" t="s">
        <v>82</v>
      </c>
      <c r="C155" s="35"/>
      <c r="E155" s="8" t="s">
        <v>19</v>
      </c>
      <c r="F155" s="70" t="s">
        <v>84</v>
      </c>
      <c r="J155" s="42">
        <v>0</v>
      </c>
      <c r="K155" s="66">
        <f t="shared" si="21"/>
        <v>0</v>
      </c>
      <c r="L155" s="66">
        <f t="shared" si="21"/>
        <v>0</v>
      </c>
      <c r="M155" s="66">
        <f t="shared" si="21"/>
        <v>0</v>
      </c>
      <c r="N155" s="66">
        <f xml:space="preserve"> SUM(J155:M155)</f>
        <v>0</v>
      </c>
      <c r="O155" s="66">
        <f xml:space="preserve"> M155 * (1 + O$11)</f>
        <v>0</v>
      </c>
      <c r="P155" s="66">
        <f t="shared" si="22"/>
        <v>0</v>
      </c>
      <c r="Q155" s="66">
        <f t="shared" si="22"/>
        <v>0</v>
      </c>
      <c r="R155" s="66">
        <f t="shared" si="22"/>
        <v>0</v>
      </c>
      <c r="S155" s="66">
        <f xml:space="preserve"> SUM(O155:R155)</f>
        <v>0</v>
      </c>
      <c r="T155" s="66">
        <f xml:space="preserve"> R155 * (1 + T$11)</f>
        <v>0</v>
      </c>
      <c r="U155" s="66">
        <f xml:space="preserve"> T155 * (1 + U$11)</f>
        <v>0</v>
      </c>
      <c r="V155" s="66">
        <f>SUM(T155:U155)</f>
        <v>0</v>
      </c>
      <c r="W155" s="66">
        <f xml:space="preserve"> U155 * (1 + W$11)</f>
        <v>0</v>
      </c>
      <c r="X155" s="66">
        <f xml:space="preserve"> W155 * (1 + X$11)</f>
        <v>0</v>
      </c>
      <c r="Y155" s="66">
        <f>SUM(W155:X155)</f>
        <v>0</v>
      </c>
      <c r="Z155" s="66">
        <f xml:space="preserve"> X155 * (1 + Z$11)</f>
        <v>0</v>
      </c>
      <c r="AA155" s="66">
        <f xml:space="preserve"> Z155 * (1 + AA$11)</f>
        <v>0</v>
      </c>
      <c r="AB155" s="66">
        <f>SUM(Z155:AA155)</f>
        <v>0</v>
      </c>
    </row>
    <row r="156" spans="2:28" hidden="1" outlineLevel="3" x14ac:dyDescent="0.2">
      <c r="B156" s="68" t="s">
        <v>83</v>
      </c>
      <c r="C156" s="35"/>
      <c r="E156" s="8" t="s">
        <v>19</v>
      </c>
      <c r="F156" s="70" t="s">
        <v>84</v>
      </c>
      <c r="J156" s="42">
        <v>0</v>
      </c>
      <c r="K156" s="66">
        <f t="shared" si="21"/>
        <v>0</v>
      </c>
      <c r="L156" s="66">
        <f t="shared" si="21"/>
        <v>0</v>
      </c>
      <c r="M156" s="66">
        <f t="shared" si="21"/>
        <v>0</v>
      </c>
      <c r="N156" s="66">
        <f xml:space="preserve"> SUM(J156:M156)</f>
        <v>0</v>
      </c>
      <c r="O156" s="66">
        <f xml:space="preserve"> M156 * (1 + O$11)</f>
        <v>0</v>
      </c>
      <c r="P156" s="66">
        <f t="shared" si="22"/>
        <v>0</v>
      </c>
      <c r="Q156" s="66">
        <f t="shared" si="22"/>
        <v>0</v>
      </c>
      <c r="R156" s="66">
        <f t="shared" si="22"/>
        <v>0</v>
      </c>
      <c r="S156" s="66">
        <f xml:space="preserve"> SUM(O156:R156)</f>
        <v>0</v>
      </c>
      <c r="T156" s="66">
        <f xml:space="preserve"> R156 * (1 + T$11)</f>
        <v>0</v>
      </c>
      <c r="U156" s="66">
        <f xml:space="preserve"> T156 * (1 + U$11)</f>
        <v>0</v>
      </c>
      <c r="V156" s="66">
        <f>SUM(T156:U156)</f>
        <v>0</v>
      </c>
      <c r="W156" s="66">
        <f xml:space="preserve"> U156 * (1 + W$11)</f>
        <v>0</v>
      </c>
      <c r="X156" s="66">
        <f xml:space="preserve"> W156 * (1 + X$11)</f>
        <v>0</v>
      </c>
      <c r="Y156" s="66">
        <f>SUM(W156:X156)</f>
        <v>0</v>
      </c>
      <c r="Z156" s="66">
        <f xml:space="preserve"> X156 * (1 + Z$11)</f>
        <v>0</v>
      </c>
      <c r="AA156" s="66">
        <f xml:space="preserve"> Z156 * (1 + AA$11)</f>
        <v>0</v>
      </c>
      <c r="AB156" s="66">
        <f>SUM(Z156:AA156)</f>
        <v>0</v>
      </c>
    </row>
    <row r="157" spans="2:28" hidden="1" outlineLevel="2" x14ac:dyDescent="0.25"/>
    <row r="158" spans="2:28" ht="15" hidden="1" outlineLevel="2" x14ac:dyDescent="0.25">
      <c r="B158" s="49" t="s">
        <v>85</v>
      </c>
      <c r="E158" s="53" t="s">
        <v>19</v>
      </c>
      <c r="J158" s="58">
        <f xml:space="preserve"> SUM(J160, J161, J162, J163, J164)</f>
        <v>150</v>
      </c>
      <c r="K158" s="58">
        <f xml:space="preserve"> SUM(K160, K161, K162, K163, K164)</f>
        <v>150</v>
      </c>
      <c r="L158" s="58">
        <f xml:space="preserve"> SUM(L160, L161, L162, L163, L164)</f>
        <v>150</v>
      </c>
      <c r="M158" s="58">
        <f xml:space="preserve"> SUM(M160, M161, M162, M163, M164)</f>
        <v>150</v>
      </c>
      <c r="N158" s="58">
        <f xml:space="preserve"> SUM(N160, N161, N162, N163, N164)</f>
        <v>600</v>
      </c>
      <c r="O158" s="58">
        <f t="shared" ref="O158:AA158" si="23" xml:space="preserve"> SUM(O160, O161, O162, O163, O164)</f>
        <v>390</v>
      </c>
      <c r="P158" s="58">
        <f t="shared" si="23"/>
        <v>240</v>
      </c>
      <c r="Q158" s="58">
        <f t="shared" si="23"/>
        <v>240</v>
      </c>
      <c r="R158" s="58">
        <f t="shared" si="23"/>
        <v>240</v>
      </c>
      <c r="S158" s="58">
        <f t="shared" si="23"/>
        <v>1110</v>
      </c>
      <c r="T158" s="58">
        <f t="shared" si="23"/>
        <v>670</v>
      </c>
      <c r="U158" s="58">
        <f t="shared" si="23"/>
        <v>420</v>
      </c>
      <c r="V158" s="58">
        <f t="shared" si="23"/>
        <v>1090</v>
      </c>
      <c r="W158" s="58">
        <f t="shared" si="23"/>
        <v>670</v>
      </c>
      <c r="X158" s="58">
        <f t="shared" si="23"/>
        <v>420</v>
      </c>
      <c r="Y158" s="58">
        <f t="shared" si="23"/>
        <v>1090</v>
      </c>
      <c r="Z158" s="58">
        <f t="shared" si="23"/>
        <v>600</v>
      </c>
      <c r="AA158" s="58">
        <f t="shared" si="23"/>
        <v>350</v>
      </c>
      <c r="AB158" s="58">
        <f xml:space="preserve"> SUM(AB160, AB161, AB162, AB163, AB164)</f>
        <v>950</v>
      </c>
    </row>
    <row r="159" spans="2:28" hidden="1" outlineLevel="3" x14ac:dyDescent="0.25"/>
    <row r="160" spans="2:28" hidden="1" outlineLevel="3" x14ac:dyDescent="0.2">
      <c r="B160" s="68" t="s">
        <v>282</v>
      </c>
      <c r="C160" s="35"/>
      <c r="E160" s="8" t="s">
        <v>19</v>
      </c>
      <c r="F160" s="70" t="s">
        <v>91</v>
      </c>
      <c r="J160" s="42">
        <v>150</v>
      </c>
      <c r="K160" s="42">
        <f xml:space="preserve"> J160</f>
        <v>150</v>
      </c>
      <c r="L160" s="42">
        <f xml:space="preserve"> K160</f>
        <v>150</v>
      </c>
      <c r="M160" s="42">
        <f xml:space="preserve"> L160</f>
        <v>150</v>
      </c>
      <c r="N160" s="66">
        <f xml:space="preserve"> SUM(J160:M160)</f>
        <v>600</v>
      </c>
      <c r="O160" s="42">
        <v>180</v>
      </c>
      <c r="P160" s="42">
        <f xml:space="preserve"> O160</f>
        <v>180</v>
      </c>
      <c r="Q160" s="42">
        <f xml:space="preserve"> P160</f>
        <v>180</v>
      </c>
      <c r="R160" s="42">
        <f xml:space="preserve"> Q160</f>
        <v>180</v>
      </c>
      <c r="S160" s="66">
        <f xml:space="preserve"> SUM(O160:R160)</f>
        <v>720</v>
      </c>
      <c r="T160" s="42">
        <v>420</v>
      </c>
      <c r="U160" s="42">
        <v>420</v>
      </c>
      <c r="V160" s="66">
        <f xml:space="preserve"> SUM(T160:U160)</f>
        <v>840</v>
      </c>
      <c r="W160" s="42">
        <v>420</v>
      </c>
      <c r="X160" s="42">
        <v>420</v>
      </c>
      <c r="Y160" s="66">
        <f xml:space="preserve"> SUM(W160:X160)</f>
        <v>840</v>
      </c>
      <c r="Z160" s="42">
        <v>350</v>
      </c>
      <c r="AA160" s="42">
        <v>350</v>
      </c>
      <c r="AB160" s="66">
        <f xml:space="preserve"> SUM(Z160:AA160)</f>
        <v>700</v>
      </c>
    </row>
    <row r="161" spans="2:28" hidden="1" outlineLevel="3" x14ac:dyDescent="0.2">
      <c r="B161" s="68" t="s">
        <v>283</v>
      </c>
      <c r="C161" s="35"/>
      <c r="E161" s="8" t="s">
        <v>19</v>
      </c>
      <c r="F161" s="70" t="s">
        <v>91</v>
      </c>
      <c r="J161" s="42">
        <v>0</v>
      </c>
      <c r="K161" s="42">
        <v>0</v>
      </c>
      <c r="L161" s="42">
        <v>0</v>
      </c>
      <c r="M161" s="42">
        <v>0</v>
      </c>
      <c r="N161" s="66">
        <f xml:space="preserve"> SUM(J161:M161)</f>
        <v>0</v>
      </c>
      <c r="O161" s="42">
        <v>60</v>
      </c>
      <c r="P161" s="42">
        <v>60</v>
      </c>
      <c r="Q161" s="42">
        <v>60</v>
      </c>
      <c r="R161" s="42">
        <v>60</v>
      </c>
      <c r="S161" s="66">
        <f xml:space="preserve"> SUM(O161:R161)</f>
        <v>240</v>
      </c>
      <c r="T161" s="42">
        <v>0</v>
      </c>
      <c r="U161" s="42">
        <v>0</v>
      </c>
      <c r="V161" s="66">
        <f xml:space="preserve"> SUM(T161:U161)</f>
        <v>0</v>
      </c>
      <c r="W161" s="42">
        <v>0</v>
      </c>
      <c r="X161" s="42">
        <v>0</v>
      </c>
      <c r="Y161" s="66">
        <f xml:space="preserve"> SUM(W161:X161)</f>
        <v>0</v>
      </c>
      <c r="Z161" s="42">
        <v>0</v>
      </c>
      <c r="AA161" s="42">
        <v>0</v>
      </c>
      <c r="AB161" s="66">
        <f xml:space="preserve"> SUM(Z161:AA161)</f>
        <v>0</v>
      </c>
    </row>
    <row r="162" spans="2:28" hidden="1" outlineLevel="3" x14ac:dyDescent="0.2">
      <c r="B162" s="68" t="s">
        <v>284</v>
      </c>
      <c r="C162" s="35"/>
      <c r="E162" s="8" t="s">
        <v>19</v>
      </c>
      <c r="F162" s="70" t="s">
        <v>91</v>
      </c>
      <c r="J162" s="42">
        <v>0</v>
      </c>
      <c r="K162" s="42">
        <v>0</v>
      </c>
      <c r="L162" s="42">
        <v>0</v>
      </c>
      <c r="M162" s="42">
        <v>0</v>
      </c>
      <c r="N162" s="66">
        <f xml:space="preserve"> SUM(J162:M162)</f>
        <v>0</v>
      </c>
      <c r="O162" s="42">
        <v>150</v>
      </c>
      <c r="P162" s="42">
        <v>0</v>
      </c>
      <c r="Q162" s="42">
        <v>0</v>
      </c>
      <c r="R162" s="42">
        <v>0</v>
      </c>
      <c r="S162" s="66">
        <f xml:space="preserve"> SUM(O162:R162)</f>
        <v>150</v>
      </c>
      <c r="T162" s="42">
        <v>250</v>
      </c>
      <c r="U162" s="42">
        <v>0</v>
      </c>
      <c r="V162" s="66">
        <f xml:space="preserve"> SUM(T162:U162)</f>
        <v>250</v>
      </c>
      <c r="W162" s="42">
        <v>250</v>
      </c>
      <c r="X162" s="42">
        <v>0</v>
      </c>
      <c r="Y162" s="66">
        <f xml:space="preserve"> SUM(W162:X162)</f>
        <v>250</v>
      </c>
      <c r="Z162" s="42">
        <v>250</v>
      </c>
      <c r="AA162" s="42">
        <v>0</v>
      </c>
      <c r="AB162" s="66">
        <f xml:space="preserve"> SUM(Z162:AA162)</f>
        <v>250</v>
      </c>
    </row>
    <row r="163" spans="2:28" hidden="1" outlineLevel="3" x14ac:dyDescent="0.2">
      <c r="B163" s="68" t="s">
        <v>89</v>
      </c>
      <c r="C163" s="35"/>
      <c r="E163" s="8" t="s">
        <v>19</v>
      </c>
      <c r="F163" s="70" t="s">
        <v>91</v>
      </c>
      <c r="J163" s="42">
        <v>0</v>
      </c>
      <c r="K163" s="42">
        <v>0</v>
      </c>
      <c r="L163" s="42">
        <v>0</v>
      </c>
      <c r="M163" s="42">
        <v>0</v>
      </c>
      <c r="N163" s="66">
        <f xml:space="preserve"> SUM(J163:M163)</f>
        <v>0</v>
      </c>
      <c r="O163" s="42">
        <v>0</v>
      </c>
      <c r="P163" s="42">
        <v>0</v>
      </c>
      <c r="Q163" s="42">
        <v>0</v>
      </c>
      <c r="R163" s="42">
        <v>0</v>
      </c>
      <c r="S163" s="66">
        <f xml:space="preserve"> SUM(O163:R163)</f>
        <v>0</v>
      </c>
      <c r="T163" s="42">
        <v>0</v>
      </c>
      <c r="U163" s="42">
        <v>0</v>
      </c>
      <c r="V163" s="66">
        <f xml:space="preserve"> SUM(T163:U163)</f>
        <v>0</v>
      </c>
      <c r="W163" s="42">
        <v>0</v>
      </c>
      <c r="X163" s="42">
        <v>0</v>
      </c>
      <c r="Y163" s="66">
        <f xml:space="preserve"> SUM(W163:X163)</f>
        <v>0</v>
      </c>
      <c r="Z163" s="42">
        <v>0</v>
      </c>
      <c r="AA163" s="42">
        <v>0</v>
      </c>
      <c r="AB163" s="66">
        <f xml:space="preserve"> SUM(Z163:AA163)</f>
        <v>0</v>
      </c>
    </row>
    <row r="164" spans="2:28" hidden="1" outlineLevel="3" x14ac:dyDescent="0.2">
      <c r="B164" s="68" t="s">
        <v>90</v>
      </c>
      <c r="C164" s="35"/>
      <c r="E164" s="8" t="s">
        <v>19</v>
      </c>
      <c r="F164" s="70" t="s">
        <v>91</v>
      </c>
      <c r="J164" s="42">
        <v>0</v>
      </c>
      <c r="K164" s="42">
        <v>0</v>
      </c>
      <c r="L164" s="42">
        <v>0</v>
      </c>
      <c r="M164" s="42">
        <v>0</v>
      </c>
      <c r="N164" s="66">
        <f xml:space="preserve"> SUM(J164:M164)</f>
        <v>0</v>
      </c>
      <c r="O164" s="42">
        <v>0</v>
      </c>
      <c r="P164" s="42">
        <v>0</v>
      </c>
      <c r="Q164" s="42">
        <v>0</v>
      </c>
      <c r="R164" s="42">
        <v>0</v>
      </c>
      <c r="S164" s="66">
        <f xml:space="preserve"> SUM(O164:R164)</f>
        <v>0</v>
      </c>
      <c r="T164" s="42">
        <v>0</v>
      </c>
      <c r="U164" s="42">
        <v>0</v>
      </c>
      <c r="V164" s="66">
        <f xml:space="preserve"> SUM(T164:U164)</f>
        <v>0</v>
      </c>
      <c r="W164" s="42">
        <v>0</v>
      </c>
      <c r="X164" s="42">
        <v>0</v>
      </c>
      <c r="Y164" s="66">
        <f xml:space="preserve"> SUM(W164:X164)</f>
        <v>0</v>
      </c>
      <c r="Z164" s="42">
        <v>0</v>
      </c>
      <c r="AA164" s="42">
        <v>0</v>
      </c>
      <c r="AB164" s="66">
        <f xml:space="preserve"> SUM(Z164:AA164)</f>
        <v>0</v>
      </c>
    </row>
    <row r="165" spans="2:28" hidden="1" outlineLevel="1" x14ac:dyDescent="0.25"/>
    <row r="166" spans="2:28" ht="15" hidden="1" outlineLevel="1" x14ac:dyDescent="0.25">
      <c r="B166" s="87" t="s">
        <v>93</v>
      </c>
      <c r="C166" s="81"/>
      <c r="D166" s="81"/>
      <c r="E166" s="82"/>
      <c r="F166" s="83"/>
      <c r="G166" s="83"/>
      <c r="H166" s="83"/>
      <c r="I166" s="81"/>
      <c r="J166" s="82"/>
      <c r="K166" s="82"/>
      <c r="L166" s="82"/>
      <c r="M166" s="82"/>
      <c r="N166" s="82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2:28" hidden="1" outlineLevel="2" x14ac:dyDescent="0.25"/>
    <row r="168" spans="2:28" ht="15" hidden="1" outlineLevel="2" collapsed="1" x14ac:dyDescent="0.25">
      <c r="B168" s="88" t="s">
        <v>137</v>
      </c>
      <c r="C168" s="84"/>
      <c r="D168" s="84"/>
      <c r="E168" s="85"/>
      <c r="F168" s="86"/>
      <c r="G168" s="86"/>
      <c r="H168" s="86"/>
      <c r="I168" s="84"/>
      <c r="J168" s="85"/>
      <c r="K168" s="85"/>
      <c r="L168" s="85"/>
      <c r="M168" s="85"/>
      <c r="N168" s="85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</row>
    <row r="169" spans="2:28" hidden="1" outlineLevel="3" x14ac:dyDescent="0.25"/>
    <row r="170" spans="2:28" ht="15" hidden="1" outlineLevel="3" x14ac:dyDescent="0.25">
      <c r="B170" s="89" t="s">
        <v>285</v>
      </c>
    </row>
    <row r="171" spans="2:28" hidden="1" outlineLevel="4" x14ac:dyDescent="0.2">
      <c r="B171" s="75" t="s">
        <v>96</v>
      </c>
      <c r="E171" s="8" t="s">
        <v>19</v>
      </c>
      <c r="G171" s="42">
        <v>150</v>
      </c>
    </row>
    <row r="172" spans="2:28" hidden="1" outlineLevel="4" x14ac:dyDescent="0.2">
      <c r="B172" s="75" t="s">
        <v>97</v>
      </c>
      <c r="E172" s="8" t="s">
        <v>99</v>
      </c>
      <c r="G172" s="42">
        <v>5</v>
      </c>
    </row>
    <row r="173" spans="2:28" hidden="1" outlineLevel="4" x14ac:dyDescent="0.2">
      <c r="B173" s="77" t="s">
        <v>98</v>
      </c>
      <c r="E173" s="52" t="s">
        <v>9</v>
      </c>
      <c r="F173" s="70" t="s">
        <v>100</v>
      </c>
      <c r="J173" s="72">
        <v>1</v>
      </c>
      <c r="K173" s="72">
        <v>0</v>
      </c>
      <c r="L173" s="72">
        <v>0</v>
      </c>
      <c r="M173" s="72">
        <v>0</v>
      </c>
      <c r="N173" s="32">
        <f xml:space="preserve"> SUM(J173:M173)</f>
        <v>1</v>
      </c>
      <c r="O173" s="72">
        <v>0</v>
      </c>
      <c r="P173" s="72">
        <v>0</v>
      </c>
      <c r="Q173" s="72">
        <v>0</v>
      </c>
      <c r="R173" s="72">
        <v>0</v>
      </c>
      <c r="S173" s="32">
        <f xml:space="preserve"> SUM(O173:R173)</f>
        <v>0</v>
      </c>
      <c r="T173" s="72">
        <v>0</v>
      </c>
      <c r="U173" s="72">
        <v>0</v>
      </c>
      <c r="V173" s="32">
        <f xml:space="preserve"> SUM(T173:U173)</f>
        <v>0</v>
      </c>
      <c r="W173" s="72">
        <v>0</v>
      </c>
      <c r="X173" s="72">
        <v>0</v>
      </c>
      <c r="Y173" s="32">
        <f xml:space="preserve"> SUM(W173:X173)</f>
        <v>0</v>
      </c>
      <c r="Z173" s="72">
        <v>0</v>
      </c>
      <c r="AA173" s="72">
        <v>0</v>
      </c>
      <c r="AB173" s="32">
        <f xml:space="preserve"> SUM(Z173:AA173)</f>
        <v>0</v>
      </c>
    </row>
    <row r="174" spans="2:28" hidden="1" outlineLevel="3" x14ac:dyDescent="0.25"/>
    <row r="175" spans="2:28" ht="15" hidden="1" outlineLevel="3" x14ac:dyDescent="0.25">
      <c r="B175" s="89" t="s">
        <v>286</v>
      </c>
    </row>
    <row r="176" spans="2:28" hidden="1" outlineLevel="4" x14ac:dyDescent="0.2">
      <c r="B176" s="75" t="s">
        <v>96</v>
      </c>
      <c r="E176" s="8" t="s">
        <v>19</v>
      </c>
      <c r="G176" s="42">
        <v>250</v>
      </c>
    </row>
    <row r="177" spans="2:28" hidden="1" outlineLevel="4" x14ac:dyDescent="0.2">
      <c r="B177" s="75" t="s">
        <v>97</v>
      </c>
      <c r="E177" s="8" t="s">
        <v>99</v>
      </c>
      <c r="G177" s="42">
        <v>0</v>
      </c>
    </row>
    <row r="178" spans="2:28" hidden="1" outlineLevel="4" x14ac:dyDescent="0.2">
      <c r="B178" s="77" t="s">
        <v>98</v>
      </c>
      <c r="E178" s="52" t="s">
        <v>9</v>
      </c>
      <c r="F178" s="70" t="s">
        <v>100</v>
      </c>
      <c r="J178" s="72">
        <v>1</v>
      </c>
      <c r="K178" s="72">
        <v>0</v>
      </c>
      <c r="L178" s="72">
        <v>0</v>
      </c>
      <c r="M178" s="72">
        <v>0</v>
      </c>
      <c r="N178" s="32">
        <f xml:space="preserve"> SUM(J178:M178)</f>
        <v>1</v>
      </c>
      <c r="O178" s="72">
        <v>0</v>
      </c>
      <c r="P178" s="72">
        <v>0</v>
      </c>
      <c r="Q178" s="72">
        <v>0</v>
      </c>
      <c r="R178" s="72">
        <v>0</v>
      </c>
      <c r="S178" s="32">
        <f xml:space="preserve"> SUM(O178:R178)</f>
        <v>0</v>
      </c>
      <c r="T178" s="72">
        <v>0</v>
      </c>
      <c r="U178" s="72">
        <v>0</v>
      </c>
      <c r="V178" s="32">
        <f xml:space="preserve"> SUM(T178:U178)</f>
        <v>0</v>
      </c>
      <c r="W178" s="72">
        <v>0</v>
      </c>
      <c r="X178" s="72">
        <v>0</v>
      </c>
      <c r="Y178" s="32">
        <f xml:space="preserve"> SUM(W178:X178)</f>
        <v>0</v>
      </c>
      <c r="Z178" s="72">
        <v>0</v>
      </c>
      <c r="AA178" s="72">
        <v>0</v>
      </c>
      <c r="AB178" s="32">
        <f xml:space="preserve"> SUM(Z178:AA178)</f>
        <v>0</v>
      </c>
    </row>
    <row r="179" spans="2:28" hidden="1" outlineLevel="3" x14ac:dyDescent="0.25"/>
    <row r="180" spans="2:28" ht="15" hidden="1" outlineLevel="3" collapsed="1" x14ac:dyDescent="0.25">
      <c r="B180" s="89" t="s">
        <v>102</v>
      </c>
    </row>
    <row r="181" spans="2:28" hidden="1" outlineLevel="4" x14ac:dyDescent="0.2">
      <c r="B181" s="75" t="s">
        <v>96</v>
      </c>
      <c r="E181" s="8" t="s">
        <v>19</v>
      </c>
      <c r="G181" s="42">
        <v>0</v>
      </c>
    </row>
    <row r="182" spans="2:28" hidden="1" outlineLevel="4" x14ac:dyDescent="0.2">
      <c r="B182" s="75" t="s">
        <v>97</v>
      </c>
      <c r="E182" s="8" t="s">
        <v>99</v>
      </c>
      <c r="G182" s="42">
        <v>0</v>
      </c>
    </row>
    <row r="183" spans="2:28" hidden="1" outlineLevel="4" x14ac:dyDescent="0.2">
      <c r="B183" s="77" t="s">
        <v>98</v>
      </c>
      <c r="E183" s="52" t="s">
        <v>9</v>
      </c>
      <c r="F183" s="70" t="s">
        <v>100</v>
      </c>
      <c r="J183" s="72">
        <v>0</v>
      </c>
      <c r="K183" s="72">
        <v>0</v>
      </c>
      <c r="L183" s="72">
        <v>0</v>
      </c>
      <c r="M183" s="72">
        <v>0</v>
      </c>
      <c r="N183" s="32">
        <f xml:space="preserve"> SUM(J183:M183)</f>
        <v>0</v>
      </c>
      <c r="O183" s="72">
        <v>0</v>
      </c>
      <c r="P183" s="72">
        <v>0</v>
      </c>
      <c r="Q183" s="72">
        <v>0</v>
      </c>
      <c r="R183" s="72">
        <v>0</v>
      </c>
      <c r="S183" s="32">
        <f xml:space="preserve"> SUM(O183:R183)</f>
        <v>0</v>
      </c>
      <c r="T183" s="72">
        <v>0</v>
      </c>
      <c r="U183" s="72">
        <v>0</v>
      </c>
      <c r="V183" s="32">
        <f xml:space="preserve"> SUM(T183:U183)</f>
        <v>0</v>
      </c>
      <c r="W183" s="72">
        <v>0</v>
      </c>
      <c r="X183" s="72">
        <v>0</v>
      </c>
      <c r="Y183" s="32">
        <f xml:space="preserve"> SUM(W183:X183)</f>
        <v>0</v>
      </c>
      <c r="Z183" s="72">
        <v>0</v>
      </c>
      <c r="AA183" s="72">
        <v>0</v>
      </c>
      <c r="AB183" s="32">
        <f xml:space="preserve"> SUM(Z183:AA183)</f>
        <v>0</v>
      </c>
    </row>
    <row r="184" spans="2:28" hidden="1" outlineLevel="3" x14ac:dyDescent="0.25"/>
    <row r="185" spans="2:28" ht="15" hidden="1" outlineLevel="3" collapsed="1" x14ac:dyDescent="0.25">
      <c r="B185" s="89" t="s">
        <v>103</v>
      </c>
    </row>
    <row r="186" spans="2:28" hidden="1" outlineLevel="4" x14ac:dyDescent="0.2">
      <c r="B186" s="75" t="s">
        <v>96</v>
      </c>
      <c r="E186" s="8" t="s">
        <v>19</v>
      </c>
      <c r="G186" s="42">
        <v>0</v>
      </c>
    </row>
    <row r="187" spans="2:28" hidden="1" outlineLevel="4" x14ac:dyDescent="0.2">
      <c r="B187" s="75" t="s">
        <v>97</v>
      </c>
      <c r="E187" s="8" t="s">
        <v>99</v>
      </c>
      <c r="G187" s="42">
        <v>0</v>
      </c>
    </row>
    <row r="188" spans="2:28" hidden="1" outlineLevel="4" x14ac:dyDescent="0.2">
      <c r="B188" s="77" t="s">
        <v>98</v>
      </c>
      <c r="E188" s="52" t="s">
        <v>9</v>
      </c>
      <c r="F188" s="70" t="s">
        <v>100</v>
      </c>
      <c r="J188" s="72">
        <v>0</v>
      </c>
      <c r="K188" s="72">
        <v>0</v>
      </c>
      <c r="L188" s="72">
        <v>0</v>
      </c>
      <c r="M188" s="72">
        <v>0</v>
      </c>
      <c r="N188" s="32">
        <f xml:space="preserve"> SUM(J188:M188)</f>
        <v>0</v>
      </c>
      <c r="O188" s="72">
        <v>0</v>
      </c>
      <c r="P188" s="72">
        <v>0</v>
      </c>
      <c r="Q188" s="72">
        <v>0</v>
      </c>
      <c r="R188" s="72">
        <v>0</v>
      </c>
      <c r="S188" s="32">
        <f xml:space="preserve"> SUM(O188:R188)</f>
        <v>0</v>
      </c>
      <c r="T188" s="72">
        <v>0</v>
      </c>
      <c r="U188" s="72">
        <v>0</v>
      </c>
      <c r="V188" s="32">
        <f xml:space="preserve"> SUM(T188:U188)</f>
        <v>0</v>
      </c>
      <c r="W188" s="72">
        <v>0</v>
      </c>
      <c r="X188" s="72">
        <v>0</v>
      </c>
      <c r="Y188" s="32">
        <f xml:space="preserve"> SUM(W188:X188)</f>
        <v>0</v>
      </c>
      <c r="Z188" s="72">
        <v>0</v>
      </c>
      <c r="AA188" s="72">
        <v>0</v>
      </c>
      <c r="AB188" s="32">
        <f xml:space="preserve"> SUM(Z188:AA188)</f>
        <v>0</v>
      </c>
    </row>
    <row r="189" spans="2:28" hidden="1" outlineLevel="2" x14ac:dyDescent="0.25"/>
    <row r="190" spans="2:28" ht="15" hidden="1" outlineLevel="2" collapsed="1" x14ac:dyDescent="0.25">
      <c r="B190" s="88" t="s">
        <v>147</v>
      </c>
      <c r="C190" s="84"/>
      <c r="D190" s="84"/>
      <c r="E190" s="85"/>
      <c r="F190" s="86"/>
      <c r="G190" s="86"/>
      <c r="H190" s="86"/>
      <c r="I190" s="84"/>
      <c r="J190" s="85"/>
      <c r="K190" s="85"/>
      <c r="L190" s="85"/>
      <c r="M190" s="85"/>
      <c r="N190" s="85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</row>
    <row r="191" spans="2:28" hidden="1" outlineLevel="3" x14ac:dyDescent="0.25"/>
    <row r="192" spans="2:28" ht="15" hidden="1" outlineLevel="3" x14ac:dyDescent="0.25">
      <c r="B192" s="89" t="s">
        <v>287</v>
      </c>
    </row>
    <row r="193" spans="2:28" hidden="1" outlineLevel="4" x14ac:dyDescent="0.2">
      <c r="B193" s="75" t="s">
        <v>96</v>
      </c>
      <c r="E193" s="8" t="s">
        <v>19</v>
      </c>
      <c r="G193" s="42">
        <v>100</v>
      </c>
    </row>
    <row r="194" spans="2:28" hidden="1" outlineLevel="4" x14ac:dyDescent="0.2">
      <c r="B194" s="75" t="s">
        <v>97</v>
      </c>
      <c r="E194" s="8" t="s">
        <v>99</v>
      </c>
      <c r="G194" s="42">
        <v>5</v>
      </c>
    </row>
    <row r="195" spans="2:28" hidden="1" outlineLevel="4" x14ac:dyDescent="0.2">
      <c r="B195" s="77" t="s">
        <v>98</v>
      </c>
      <c r="E195" s="52" t="s">
        <v>9</v>
      </c>
      <c r="F195" s="70" t="s">
        <v>100</v>
      </c>
      <c r="J195" s="72">
        <v>1</v>
      </c>
      <c r="K195" s="72">
        <v>0</v>
      </c>
      <c r="L195" s="72">
        <v>0</v>
      </c>
      <c r="M195" s="72">
        <v>0</v>
      </c>
      <c r="N195" s="32">
        <f xml:space="preserve"> SUM(J195:M195)</f>
        <v>1</v>
      </c>
      <c r="O195" s="72">
        <v>0</v>
      </c>
      <c r="P195" s="72">
        <v>0</v>
      </c>
      <c r="Q195" s="72">
        <v>0</v>
      </c>
      <c r="R195" s="72">
        <v>0</v>
      </c>
      <c r="S195" s="32">
        <f xml:space="preserve"> SUM(O195:R195)</f>
        <v>0</v>
      </c>
      <c r="T195" s="72">
        <v>0</v>
      </c>
      <c r="U195" s="72">
        <v>0</v>
      </c>
      <c r="V195" s="32">
        <f xml:space="preserve"> SUM(T195:U195)</f>
        <v>0</v>
      </c>
      <c r="W195" s="72">
        <v>0</v>
      </c>
      <c r="X195" s="72">
        <v>0</v>
      </c>
      <c r="Y195" s="32">
        <f xml:space="preserve"> SUM(W195:X195)</f>
        <v>0</v>
      </c>
      <c r="Z195" s="72">
        <v>0</v>
      </c>
      <c r="AA195" s="72">
        <v>0</v>
      </c>
      <c r="AB195" s="32">
        <f xml:space="preserve"> SUM(Z195:AA195)</f>
        <v>0</v>
      </c>
    </row>
    <row r="196" spans="2:28" hidden="1" outlineLevel="3" x14ac:dyDescent="0.25"/>
    <row r="197" spans="2:28" ht="15" hidden="1" outlineLevel="3" x14ac:dyDescent="0.25">
      <c r="B197" s="89" t="s">
        <v>288</v>
      </c>
    </row>
    <row r="198" spans="2:28" hidden="1" outlineLevel="4" x14ac:dyDescent="0.2">
      <c r="B198" s="75" t="s">
        <v>96</v>
      </c>
      <c r="E198" s="8" t="s">
        <v>19</v>
      </c>
      <c r="G198" s="42">
        <v>300</v>
      </c>
    </row>
    <row r="199" spans="2:28" hidden="1" outlineLevel="4" x14ac:dyDescent="0.2">
      <c r="B199" s="75" t="s">
        <v>97</v>
      </c>
      <c r="E199" s="8" t="s">
        <v>99</v>
      </c>
      <c r="G199" s="42">
        <v>3</v>
      </c>
    </row>
    <row r="200" spans="2:28" hidden="1" outlineLevel="4" x14ac:dyDescent="0.2">
      <c r="B200" s="77" t="s">
        <v>98</v>
      </c>
      <c r="E200" s="52" t="s">
        <v>9</v>
      </c>
      <c r="F200" s="70" t="s">
        <v>100</v>
      </c>
      <c r="J200" s="72">
        <v>0.5</v>
      </c>
      <c r="K200" s="72">
        <v>0</v>
      </c>
      <c r="L200" s="72">
        <v>0.5</v>
      </c>
      <c r="M200" s="72">
        <v>0</v>
      </c>
      <c r="N200" s="32">
        <f xml:space="preserve"> SUM(J200:M200)</f>
        <v>1</v>
      </c>
      <c r="O200" s="72">
        <v>0</v>
      </c>
      <c r="P200" s="72">
        <v>0</v>
      </c>
      <c r="Q200" s="72">
        <v>0</v>
      </c>
      <c r="R200" s="72">
        <v>0</v>
      </c>
      <c r="S200" s="32">
        <f xml:space="preserve"> SUM(O200:R200)</f>
        <v>0</v>
      </c>
      <c r="T200" s="72">
        <v>0</v>
      </c>
      <c r="U200" s="72">
        <v>0</v>
      </c>
      <c r="V200" s="32">
        <f xml:space="preserve"> SUM(T200:U200)</f>
        <v>0</v>
      </c>
      <c r="W200" s="72">
        <v>0</v>
      </c>
      <c r="X200" s="72">
        <v>0</v>
      </c>
      <c r="Y200" s="32">
        <f xml:space="preserve"> SUM(W200:X200)</f>
        <v>0</v>
      </c>
      <c r="Z200" s="72">
        <v>0</v>
      </c>
      <c r="AA200" s="72">
        <v>0</v>
      </c>
      <c r="AB200" s="32">
        <f xml:space="preserve"> SUM(Z200:AA200)</f>
        <v>0</v>
      </c>
    </row>
    <row r="201" spans="2:28" hidden="1" outlineLevel="3" x14ac:dyDescent="0.25"/>
    <row r="202" spans="2:28" ht="15" hidden="1" outlineLevel="3" x14ac:dyDescent="0.25">
      <c r="B202" s="89" t="s">
        <v>288</v>
      </c>
    </row>
    <row r="203" spans="2:28" hidden="1" outlineLevel="4" x14ac:dyDescent="0.2">
      <c r="B203" s="75" t="s">
        <v>96</v>
      </c>
      <c r="E203" s="8" t="s">
        <v>19</v>
      </c>
      <c r="G203" s="42">
        <v>300</v>
      </c>
    </row>
    <row r="204" spans="2:28" hidden="1" outlineLevel="4" x14ac:dyDescent="0.2">
      <c r="B204" s="75" t="s">
        <v>97</v>
      </c>
      <c r="E204" s="8" t="s">
        <v>99</v>
      </c>
      <c r="G204" s="42">
        <v>3</v>
      </c>
    </row>
    <row r="205" spans="2:28" hidden="1" outlineLevel="4" x14ac:dyDescent="0.2">
      <c r="B205" s="77" t="s">
        <v>98</v>
      </c>
      <c r="E205" s="52" t="s">
        <v>9</v>
      </c>
      <c r="F205" s="70" t="s">
        <v>100</v>
      </c>
      <c r="J205" s="72">
        <v>0</v>
      </c>
      <c r="K205" s="72">
        <v>0</v>
      </c>
      <c r="L205" s="72">
        <v>0</v>
      </c>
      <c r="M205" s="72">
        <v>0</v>
      </c>
      <c r="N205" s="32">
        <f xml:space="preserve"> SUM(J205:M205)</f>
        <v>0</v>
      </c>
      <c r="O205" s="72">
        <v>0</v>
      </c>
      <c r="P205" s="72">
        <v>0</v>
      </c>
      <c r="Q205" s="72">
        <v>0</v>
      </c>
      <c r="R205" s="72">
        <v>0</v>
      </c>
      <c r="S205" s="32">
        <f xml:space="preserve"> SUM(O205:R205)</f>
        <v>0</v>
      </c>
      <c r="T205" s="72">
        <v>0</v>
      </c>
      <c r="U205" s="72">
        <v>0</v>
      </c>
      <c r="V205" s="32">
        <f xml:space="preserve"> SUM(T205:U205)</f>
        <v>0</v>
      </c>
      <c r="W205" s="72">
        <v>1</v>
      </c>
      <c r="X205" s="72">
        <v>0</v>
      </c>
      <c r="Y205" s="32">
        <f xml:space="preserve"> SUM(W205:X205)</f>
        <v>1</v>
      </c>
      <c r="Z205" s="72">
        <v>0</v>
      </c>
      <c r="AA205" s="72">
        <v>0</v>
      </c>
      <c r="AB205" s="32">
        <f xml:space="preserve"> SUM(Z205:AA205)</f>
        <v>0</v>
      </c>
    </row>
    <row r="206" spans="2:28" hidden="1" outlineLevel="3" x14ac:dyDescent="0.25"/>
    <row r="207" spans="2:28" ht="15" hidden="1" outlineLevel="3" x14ac:dyDescent="0.25">
      <c r="B207" s="89" t="s">
        <v>107</v>
      </c>
    </row>
    <row r="208" spans="2:28" hidden="1" outlineLevel="4" x14ac:dyDescent="0.2">
      <c r="B208" s="75" t="s">
        <v>96</v>
      </c>
      <c r="E208" s="8" t="s">
        <v>19</v>
      </c>
      <c r="G208" s="42">
        <v>0</v>
      </c>
    </row>
    <row r="209" spans="2:28" hidden="1" outlineLevel="4" x14ac:dyDescent="0.2">
      <c r="B209" s="75" t="s">
        <v>97</v>
      </c>
      <c r="E209" s="8" t="s">
        <v>99</v>
      </c>
      <c r="G209" s="42">
        <v>0</v>
      </c>
    </row>
    <row r="210" spans="2:28" hidden="1" outlineLevel="4" x14ac:dyDescent="0.2">
      <c r="B210" s="77" t="s">
        <v>98</v>
      </c>
      <c r="E210" s="52" t="s">
        <v>9</v>
      </c>
      <c r="F210" s="70" t="s">
        <v>100</v>
      </c>
      <c r="J210" s="72">
        <v>0</v>
      </c>
      <c r="K210" s="72">
        <v>0</v>
      </c>
      <c r="L210" s="72">
        <v>0</v>
      </c>
      <c r="M210" s="72">
        <v>0</v>
      </c>
      <c r="N210" s="32">
        <f xml:space="preserve"> SUM(J210:M210)</f>
        <v>0</v>
      </c>
      <c r="O210" s="72">
        <v>0</v>
      </c>
      <c r="P210" s="72">
        <v>0</v>
      </c>
      <c r="Q210" s="72">
        <v>0</v>
      </c>
      <c r="R210" s="72">
        <v>0</v>
      </c>
      <c r="S210" s="32">
        <f xml:space="preserve"> SUM(O210:R210)</f>
        <v>0</v>
      </c>
      <c r="T210" s="72">
        <v>0</v>
      </c>
      <c r="U210" s="72">
        <v>0</v>
      </c>
      <c r="V210" s="32">
        <f xml:space="preserve"> SUM(T210:U210)</f>
        <v>0</v>
      </c>
      <c r="W210" s="72">
        <v>0</v>
      </c>
      <c r="X210" s="72">
        <v>0</v>
      </c>
      <c r="Y210" s="32">
        <f xml:space="preserve"> SUM(W210:X210)</f>
        <v>0</v>
      </c>
      <c r="Z210" s="72">
        <v>0</v>
      </c>
      <c r="AA210" s="72">
        <v>0</v>
      </c>
      <c r="AB210" s="32">
        <f xml:space="preserve"> SUM(Z210:AA210)</f>
        <v>0</v>
      </c>
    </row>
    <row r="211" spans="2:28" hidden="1" outlineLevel="1" x14ac:dyDescent="0.25"/>
    <row r="212" spans="2:28" ht="15" hidden="1" outlineLevel="1" x14ac:dyDescent="0.25">
      <c r="B212" s="87" t="s">
        <v>108</v>
      </c>
      <c r="C212" s="81"/>
      <c r="D212" s="81"/>
      <c r="E212" s="82"/>
      <c r="F212" s="83"/>
      <c r="G212" s="83"/>
      <c r="H212" s="83"/>
      <c r="I212" s="81"/>
      <c r="J212" s="82"/>
      <c r="K212" s="82"/>
      <c r="L212" s="82"/>
      <c r="M212" s="82"/>
      <c r="N212" s="82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</row>
    <row r="213" spans="2:28" hidden="1" outlineLevel="2" x14ac:dyDescent="0.25"/>
    <row r="214" spans="2:28" hidden="1" outlineLevel="2" x14ac:dyDescent="0.2">
      <c r="B214" s="50" t="s">
        <v>111</v>
      </c>
      <c r="E214" s="52" t="s">
        <v>112</v>
      </c>
      <c r="F214" s="73" t="s">
        <v>113</v>
      </c>
      <c r="J214" s="47">
        <v>0.1</v>
      </c>
      <c r="K214" s="32">
        <f xml:space="preserve"> J214</f>
        <v>0.1</v>
      </c>
      <c r="L214" s="32">
        <f t="shared" ref="L214:AB214" si="24" xml:space="preserve"> K214</f>
        <v>0.1</v>
      </c>
      <c r="M214" s="32">
        <f t="shared" si="24"/>
        <v>0.1</v>
      </c>
      <c r="N214" s="32">
        <f t="shared" si="24"/>
        <v>0.1</v>
      </c>
      <c r="O214" s="32">
        <f t="shared" si="24"/>
        <v>0.1</v>
      </c>
      <c r="P214" s="32">
        <f xml:space="preserve"> O214</f>
        <v>0.1</v>
      </c>
      <c r="Q214" s="32">
        <f t="shared" si="24"/>
        <v>0.1</v>
      </c>
      <c r="R214" s="32">
        <f t="shared" si="24"/>
        <v>0.1</v>
      </c>
      <c r="S214" s="32">
        <f t="shared" si="24"/>
        <v>0.1</v>
      </c>
      <c r="T214" s="32">
        <f t="shared" si="24"/>
        <v>0.1</v>
      </c>
      <c r="U214" s="32">
        <f t="shared" si="24"/>
        <v>0.1</v>
      </c>
      <c r="V214" s="32">
        <f t="shared" si="24"/>
        <v>0.1</v>
      </c>
      <c r="W214" s="32">
        <f t="shared" si="24"/>
        <v>0.1</v>
      </c>
      <c r="X214" s="32">
        <f t="shared" si="24"/>
        <v>0.1</v>
      </c>
      <c r="Y214" s="32">
        <f t="shared" si="24"/>
        <v>0.1</v>
      </c>
      <c r="Z214" s="32">
        <f t="shared" si="24"/>
        <v>0.1</v>
      </c>
      <c r="AA214" s="32">
        <f t="shared" si="24"/>
        <v>0.1</v>
      </c>
      <c r="AB214" s="32">
        <f t="shared" si="24"/>
        <v>0.1</v>
      </c>
    </row>
    <row r="215" spans="2:28" hidden="1" outlineLevel="2" x14ac:dyDescent="0.2">
      <c r="B215" s="50" t="s">
        <v>109</v>
      </c>
      <c r="E215" s="52" t="s">
        <v>112</v>
      </c>
      <c r="F215" s="73" t="s">
        <v>113</v>
      </c>
      <c r="J215" s="47">
        <v>0.05</v>
      </c>
      <c r="K215" s="32">
        <f t="shared" ref="K215:AB216" si="25" xml:space="preserve"> J215</f>
        <v>0.05</v>
      </c>
      <c r="L215" s="32">
        <f t="shared" si="25"/>
        <v>0.05</v>
      </c>
      <c r="M215" s="32">
        <f t="shared" si="25"/>
        <v>0.05</v>
      </c>
      <c r="N215" s="32">
        <f t="shared" si="25"/>
        <v>0.05</v>
      </c>
      <c r="O215" s="32">
        <f t="shared" si="25"/>
        <v>0.05</v>
      </c>
      <c r="P215" s="32">
        <f xml:space="preserve"> O215</f>
        <v>0.05</v>
      </c>
      <c r="Q215" s="32">
        <f t="shared" si="25"/>
        <v>0.05</v>
      </c>
      <c r="R215" s="32">
        <f t="shared" si="25"/>
        <v>0.05</v>
      </c>
      <c r="S215" s="32">
        <f t="shared" si="25"/>
        <v>0.05</v>
      </c>
      <c r="T215" s="32">
        <f t="shared" si="25"/>
        <v>0.05</v>
      </c>
      <c r="U215" s="32">
        <f t="shared" si="25"/>
        <v>0.05</v>
      </c>
      <c r="V215" s="32">
        <f t="shared" si="25"/>
        <v>0.05</v>
      </c>
      <c r="W215" s="32">
        <f t="shared" si="25"/>
        <v>0.05</v>
      </c>
      <c r="X215" s="32">
        <f t="shared" si="25"/>
        <v>0.05</v>
      </c>
      <c r="Y215" s="32">
        <f t="shared" si="25"/>
        <v>0.05</v>
      </c>
      <c r="Z215" s="32">
        <f t="shared" si="25"/>
        <v>0.05</v>
      </c>
      <c r="AA215" s="32">
        <f t="shared" si="25"/>
        <v>0.05</v>
      </c>
      <c r="AB215" s="32">
        <f t="shared" si="25"/>
        <v>0.05</v>
      </c>
    </row>
    <row r="216" spans="2:28" hidden="1" outlineLevel="2" x14ac:dyDescent="0.2">
      <c r="B216" s="50" t="s">
        <v>110</v>
      </c>
      <c r="E216" s="52" t="s">
        <v>112</v>
      </c>
      <c r="F216" s="73" t="s">
        <v>113</v>
      </c>
      <c r="J216" s="47">
        <v>0.3</v>
      </c>
      <c r="K216" s="32">
        <f xml:space="preserve"> J216</f>
        <v>0.3</v>
      </c>
      <c r="L216" s="32">
        <f t="shared" si="25"/>
        <v>0.3</v>
      </c>
      <c r="M216" s="32">
        <f t="shared" si="25"/>
        <v>0.3</v>
      </c>
      <c r="N216" s="32">
        <f xml:space="preserve"> M216</f>
        <v>0.3</v>
      </c>
      <c r="O216" s="32">
        <f t="shared" si="25"/>
        <v>0.3</v>
      </c>
      <c r="P216" s="32">
        <f xml:space="preserve"> O216</f>
        <v>0.3</v>
      </c>
      <c r="Q216" s="32">
        <f t="shared" si="25"/>
        <v>0.3</v>
      </c>
      <c r="R216" s="32">
        <f t="shared" si="25"/>
        <v>0.3</v>
      </c>
      <c r="S216" s="32">
        <f t="shared" si="25"/>
        <v>0.3</v>
      </c>
      <c r="T216" s="32">
        <f t="shared" si="25"/>
        <v>0.3</v>
      </c>
      <c r="U216" s="32">
        <f t="shared" si="25"/>
        <v>0.3</v>
      </c>
      <c r="V216" s="32">
        <f t="shared" si="25"/>
        <v>0.3</v>
      </c>
      <c r="W216" s="32">
        <f t="shared" si="25"/>
        <v>0.3</v>
      </c>
      <c r="X216" s="32">
        <f t="shared" si="25"/>
        <v>0.3</v>
      </c>
      <c r="Y216" s="32">
        <f t="shared" si="25"/>
        <v>0.3</v>
      </c>
      <c r="Z216" s="32">
        <f t="shared" si="25"/>
        <v>0.3</v>
      </c>
      <c r="AA216" s="32">
        <f t="shared" si="25"/>
        <v>0.3</v>
      </c>
      <c r="AB216" s="32">
        <f t="shared" si="25"/>
        <v>0.3</v>
      </c>
    </row>
    <row r="217" spans="2:28" hidden="1" outlineLevel="1" x14ac:dyDescent="0.25"/>
    <row r="218" spans="2:28" ht="15" hidden="1" outlineLevel="1" x14ac:dyDescent="0.25">
      <c r="B218" s="87" t="s">
        <v>114</v>
      </c>
      <c r="C218" s="81"/>
      <c r="D218" s="81"/>
      <c r="E218" s="82"/>
      <c r="F218" s="83"/>
      <c r="G218" s="83"/>
      <c r="H218" s="83"/>
      <c r="I218" s="81"/>
      <c r="J218" s="82"/>
      <c r="K218" s="82"/>
      <c r="L218" s="82"/>
      <c r="M218" s="82"/>
      <c r="N218" s="82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</row>
    <row r="219" spans="2:28" hidden="1" outlineLevel="2" x14ac:dyDescent="0.25"/>
    <row r="220" spans="2:28" hidden="1" outlineLevel="2" x14ac:dyDescent="0.2">
      <c r="B220" s="71" t="s">
        <v>290</v>
      </c>
      <c r="E220" s="8" t="s">
        <v>19</v>
      </c>
      <c r="J220" s="54">
        <f t="shared" ref="J220:AB220" si="26" xml:space="preserve"> J737</f>
        <v>4.0219062237511025</v>
      </c>
      <c r="K220" s="54">
        <f t="shared" si="26"/>
        <v>21.663765407992287</v>
      </c>
      <c r="L220" s="54">
        <f t="shared" si="26"/>
        <v>8.5252065996660349</v>
      </c>
      <c r="M220" s="54">
        <f t="shared" si="26"/>
        <v>0.60396411071133116</v>
      </c>
      <c r="N220" s="54">
        <f t="shared" si="26"/>
        <v>0.60396411071133116</v>
      </c>
      <c r="O220" s="54">
        <f t="shared" si="26"/>
        <v>3.0982874087187611</v>
      </c>
      <c r="P220" s="54">
        <f t="shared" si="26"/>
        <v>64.617300242802912</v>
      </c>
      <c r="Q220" s="54">
        <f t="shared" si="26"/>
        <v>850.28982608651563</v>
      </c>
      <c r="R220" s="54">
        <f t="shared" si="26"/>
        <v>6293.0424706513631</v>
      </c>
      <c r="S220" s="54">
        <f t="shared" si="26"/>
        <v>6293.0424706513622</v>
      </c>
      <c r="T220" s="54">
        <f t="shared" si="26"/>
        <v>23274.893043851025</v>
      </c>
      <c r="U220" s="54">
        <f t="shared" si="26"/>
        <v>40634.036955283489</v>
      </c>
      <c r="V220" s="54">
        <f t="shared" si="26"/>
        <v>40634.036955283489</v>
      </c>
      <c r="W220" s="54">
        <f t="shared" si="26"/>
        <v>60445.530144360877</v>
      </c>
      <c r="X220" s="54">
        <f t="shared" si="26"/>
        <v>83655.208315106531</v>
      </c>
      <c r="Y220" s="54">
        <f t="shared" si="26"/>
        <v>83655.208315106502</v>
      </c>
      <c r="Z220" s="54">
        <f t="shared" si="26"/>
        <v>110984.13191321978</v>
      </c>
      <c r="AA220" s="54">
        <f t="shared" si="26"/>
        <v>141543.59350683729</v>
      </c>
      <c r="AB220" s="54">
        <f t="shared" si="26"/>
        <v>141543.59350683729</v>
      </c>
    </row>
    <row r="221" spans="2:28" hidden="1" outlineLevel="2" x14ac:dyDescent="0.25"/>
    <row r="222" spans="2:28" ht="15" hidden="1" outlineLevel="2" x14ac:dyDescent="0.25">
      <c r="B222" s="88" t="s">
        <v>115</v>
      </c>
      <c r="C222" s="84"/>
      <c r="D222" s="84"/>
      <c r="E222" s="85"/>
      <c r="F222" s="86"/>
      <c r="G222" s="86"/>
      <c r="H222" s="86"/>
      <c r="I222" s="84"/>
      <c r="J222" s="85"/>
      <c r="K222" s="85"/>
      <c r="L222" s="85"/>
      <c r="M222" s="85"/>
      <c r="N222" s="85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  <c r="AB222" s="84"/>
    </row>
    <row r="223" spans="2:28" hidden="1" outlineLevel="3" x14ac:dyDescent="0.25"/>
    <row r="224" spans="2:28" ht="15" hidden="1" outlineLevel="3" x14ac:dyDescent="0.25">
      <c r="B224" s="74" t="s">
        <v>116</v>
      </c>
    </row>
    <row r="225" spans="2:28" hidden="1" outlineLevel="3" x14ac:dyDescent="0.2">
      <c r="B225" s="75" t="s">
        <v>117</v>
      </c>
      <c r="E225" s="8" t="s">
        <v>19</v>
      </c>
      <c r="J225" s="42">
        <v>25</v>
      </c>
      <c r="K225" s="42">
        <v>0</v>
      </c>
      <c r="L225" s="42">
        <v>0</v>
      </c>
      <c r="M225" s="42">
        <v>0</v>
      </c>
      <c r="N225" s="66">
        <f xml:space="preserve"> SUM(J225:M225)</f>
        <v>25</v>
      </c>
      <c r="O225" s="42">
        <v>0</v>
      </c>
      <c r="P225" s="42">
        <v>0</v>
      </c>
      <c r="Q225" s="42">
        <v>0</v>
      </c>
      <c r="R225" s="42">
        <v>0</v>
      </c>
      <c r="S225" s="66">
        <f xml:space="preserve"> SUM(O225:R225)</f>
        <v>0</v>
      </c>
      <c r="T225" s="42">
        <v>0</v>
      </c>
      <c r="U225" s="42">
        <v>0</v>
      </c>
      <c r="V225" s="66">
        <f xml:space="preserve"> SUM(T225:U225)</f>
        <v>0</v>
      </c>
      <c r="W225" s="42">
        <v>0</v>
      </c>
      <c r="X225" s="42">
        <v>0</v>
      </c>
      <c r="Y225" s="66">
        <f xml:space="preserve"> SUM(W225:X225)</f>
        <v>0</v>
      </c>
      <c r="Z225" s="42">
        <v>0</v>
      </c>
      <c r="AA225" s="42">
        <v>0</v>
      </c>
      <c r="AB225" s="66">
        <f xml:space="preserve"> SUM(Z225:AA225)</f>
        <v>0</v>
      </c>
    </row>
    <row r="226" spans="2:28" hidden="1" outlineLevel="3" x14ac:dyDescent="0.2">
      <c r="B226" s="75" t="s">
        <v>118</v>
      </c>
      <c r="E226" s="8" t="s">
        <v>19</v>
      </c>
      <c r="J226" s="42">
        <v>1900</v>
      </c>
      <c r="K226" s="42">
        <v>1250</v>
      </c>
      <c r="L226" s="42">
        <v>0</v>
      </c>
      <c r="M226" s="42">
        <v>0</v>
      </c>
      <c r="N226" s="66">
        <f xml:space="preserve"> SUM(J226:M226)</f>
        <v>3150</v>
      </c>
      <c r="O226" s="42">
        <v>0</v>
      </c>
      <c r="P226" s="42">
        <v>0</v>
      </c>
      <c r="Q226" s="42">
        <v>0</v>
      </c>
      <c r="R226" s="42">
        <v>0</v>
      </c>
      <c r="S226" s="66">
        <f xml:space="preserve"> SUM(O226:R226)</f>
        <v>0</v>
      </c>
      <c r="T226" s="42">
        <v>0</v>
      </c>
      <c r="U226" s="42">
        <v>0</v>
      </c>
      <c r="V226" s="66">
        <f xml:space="preserve"> SUM(T226:U226)</f>
        <v>0</v>
      </c>
      <c r="W226" s="42">
        <v>0</v>
      </c>
      <c r="X226" s="42">
        <v>0</v>
      </c>
      <c r="Y226" s="66">
        <f xml:space="preserve"> SUM(W226:X226)</f>
        <v>0</v>
      </c>
      <c r="Z226" s="42">
        <v>0</v>
      </c>
      <c r="AA226" s="42">
        <v>0</v>
      </c>
      <c r="AB226" s="66">
        <f xml:space="preserve"> SUM(Z226:AA226)</f>
        <v>0</v>
      </c>
    </row>
    <row r="227" spans="2:28" hidden="1" outlineLevel="3" x14ac:dyDescent="0.25"/>
    <row r="228" spans="2:28" ht="15" hidden="1" outlineLevel="3" x14ac:dyDescent="0.2">
      <c r="B228" s="74" t="s">
        <v>119</v>
      </c>
      <c r="E228" s="8" t="s">
        <v>19</v>
      </c>
      <c r="J228" s="42">
        <v>0</v>
      </c>
      <c r="K228" s="42">
        <v>1500</v>
      </c>
      <c r="L228" s="42">
        <v>0</v>
      </c>
      <c r="M228" s="42">
        <v>0</v>
      </c>
      <c r="N228" s="66">
        <f xml:space="preserve"> SUM(J228:M228)</f>
        <v>1500</v>
      </c>
      <c r="O228" s="42">
        <v>0</v>
      </c>
      <c r="P228" s="42">
        <v>0</v>
      </c>
      <c r="Q228" s="42">
        <v>0</v>
      </c>
      <c r="R228" s="42">
        <v>0</v>
      </c>
      <c r="S228" s="66">
        <f xml:space="preserve"> SUM(O228:R228)</f>
        <v>0</v>
      </c>
      <c r="T228" s="42">
        <v>0</v>
      </c>
      <c r="U228" s="42">
        <v>0</v>
      </c>
      <c r="V228" s="66">
        <f xml:space="preserve"> SUM(T228:U228)</f>
        <v>0</v>
      </c>
      <c r="W228" s="42">
        <v>0</v>
      </c>
      <c r="X228" s="42">
        <v>0</v>
      </c>
      <c r="Y228" s="66">
        <f xml:space="preserve"> SUM(W228:X228)</f>
        <v>0</v>
      </c>
      <c r="Z228" s="42">
        <v>0</v>
      </c>
      <c r="AA228" s="42">
        <v>0</v>
      </c>
      <c r="AB228" s="66">
        <f xml:space="preserve"> SUM(Z228:AA228)</f>
        <v>0</v>
      </c>
    </row>
    <row r="229" spans="2:28" hidden="1" outlineLevel="3" x14ac:dyDescent="0.25"/>
    <row r="230" spans="2:28" ht="15" hidden="1" outlineLevel="3" x14ac:dyDescent="0.2">
      <c r="B230" s="74" t="s">
        <v>120</v>
      </c>
      <c r="E230" s="8" t="s">
        <v>19</v>
      </c>
      <c r="J230" s="42">
        <v>0</v>
      </c>
      <c r="K230" s="42">
        <v>0</v>
      </c>
      <c r="L230" s="42">
        <v>0</v>
      </c>
      <c r="M230" s="42">
        <v>0</v>
      </c>
      <c r="N230" s="66">
        <f xml:space="preserve"> SUM(J230:M230)</f>
        <v>0</v>
      </c>
      <c r="O230" s="42">
        <v>0</v>
      </c>
      <c r="P230" s="42">
        <v>0</v>
      </c>
      <c r="Q230" s="42">
        <v>0</v>
      </c>
      <c r="R230" s="42">
        <v>0</v>
      </c>
      <c r="S230" s="66">
        <f xml:space="preserve"> SUM(O230:R230)</f>
        <v>0</v>
      </c>
      <c r="T230" s="42">
        <v>0</v>
      </c>
      <c r="U230" s="42">
        <v>0</v>
      </c>
      <c r="V230" s="66">
        <f xml:space="preserve"> SUM(T230:U230)</f>
        <v>0</v>
      </c>
      <c r="W230" s="42">
        <v>0</v>
      </c>
      <c r="X230" s="42">
        <v>0</v>
      </c>
      <c r="Y230" s="66">
        <f xml:space="preserve"> SUM(W230:X230)</f>
        <v>0</v>
      </c>
      <c r="Z230" s="42">
        <v>0</v>
      </c>
      <c r="AA230" s="42">
        <v>0</v>
      </c>
      <c r="AB230" s="66">
        <f xml:space="preserve"> SUM(Z230:AA230)</f>
        <v>0</v>
      </c>
    </row>
    <row r="231" spans="2:28" hidden="1" outlineLevel="2" x14ac:dyDescent="0.25"/>
    <row r="232" spans="2:28" ht="15" hidden="1" outlineLevel="2" collapsed="1" x14ac:dyDescent="0.25">
      <c r="B232" s="88" t="s">
        <v>121</v>
      </c>
      <c r="C232" s="84"/>
      <c r="D232" s="84"/>
      <c r="E232" s="85"/>
      <c r="F232" s="86"/>
      <c r="G232" s="86"/>
      <c r="H232" s="86"/>
      <c r="I232" s="84"/>
      <c r="J232" s="85"/>
      <c r="K232" s="85"/>
      <c r="L232" s="85"/>
      <c r="M232" s="85"/>
      <c r="N232" s="85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  <c r="AA232" s="84"/>
      <c r="AB232" s="84"/>
    </row>
    <row r="233" spans="2:28" hidden="1" outlineLevel="3" x14ac:dyDescent="0.25"/>
    <row r="234" spans="2:28" ht="15" hidden="1" outlineLevel="3" x14ac:dyDescent="0.25">
      <c r="B234" s="74" t="s">
        <v>122</v>
      </c>
    </row>
    <row r="235" spans="2:28" hidden="1" outlineLevel="4" x14ac:dyDescent="0.25"/>
    <row r="236" spans="2:28" ht="15" hidden="1" outlineLevel="4" x14ac:dyDescent="0.25">
      <c r="B236" s="76" t="s">
        <v>123</v>
      </c>
    </row>
    <row r="237" spans="2:28" hidden="1" outlineLevel="4" x14ac:dyDescent="0.2">
      <c r="B237" s="78" t="s">
        <v>124</v>
      </c>
      <c r="E237" s="52" t="s">
        <v>9</v>
      </c>
      <c r="J237" s="47">
        <v>0.25</v>
      </c>
      <c r="K237" s="32">
        <f xml:space="preserve"> J237</f>
        <v>0.25</v>
      </c>
      <c r="L237" s="32">
        <f t="shared" ref="L237:AB237" si="27" xml:space="preserve"> K237</f>
        <v>0.25</v>
      </c>
      <c r="M237" s="32">
        <f t="shared" si="27"/>
        <v>0.25</v>
      </c>
      <c r="N237" s="32">
        <f t="shared" si="27"/>
        <v>0.25</v>
      </c>
      <c r="O237" s="32">
        <f t="shared" si="27"/>
        <v>0.25</v>
      </c>
      <c r="P237" s="32">
        <f xml:space="preserve"> O237</f>
        <v>0.25</v>
      </c>
      <c r="Q237" s="32">
        <f t="shared" si="27"/>
        <v>0.25</v>
      </c>
      <c r="R237" s="32">
        <f t="shared" si="27"/>
        <v>0.25</v>
      </c>
      <c r="S237" s="32">
        <f t="shared" si="27"/>
        <v>0.25</v>
      </c>
      <c r="T237" s="32">
        <f t="shared" si="27"/>
        <v>0.25</v>
      </c>
      <c r="U237" s="32">
        <f t="shared" si="27"/>
        <v>0.25</v>
      </c>
      <c r="V237" s="32">
        <f t="shared" si="27"/>
        <v>0.25</v>
      </c>
      <c r="W237" s="32">
        <f t="shared" si="27"/>
        <v>0.25</v>
      </c>
      <c r="X237" s="32">
        <f t="shared" si="27"/>
        <v>0.25</v>
      </c>
      <c r="Y237" s="32">
        <f t="shared" si="27"/>
        <v>0.25</v>
      </c>
      <c r="Z237" s="32">
        <f t="shared" si="27"/>
        <v>0.25</v>
      </c>
      <c r="AA237" s="32">
        <f t="shared" si="27"/>
        <v>0.25</v>
      </c>
      <c r="AB237" s="32">
        <f t="shared" si="27"/>
        <v>0.25</v>
      </c>
    </row>
    <row r="238" spans="2:28" hidden="1" outlineLevel="4" x14ac:dyDescent="0.2">
      <c r="B238" s="79" t="s">
        <v>125</v>
      </c>
      <c r="E238" s="8" t="s">
        <v>19</v>
      </c>
      <c r="J238" s="42">
        <v>1850</v>
      </c>
      <c r="K238" s="42">
        <v>0</v>
      </c>
      <c r="L238" s="42">
        <v>0</v>
      </c>
      <c r="M238" s="42">
        <v>0</v>
      </c>
      <c r="N238" s="66">
        <f xml:space="preserve"> SUM(J238:M238)</f>
        <v>1850</v>
      </c>
      <c r="O238" s="42">
        <v>100</v>
      </c>
      <c r="P238" s="42">
        <v>0</v>
      </c>
      <c r="Q238" s="42">
        <v>0</v>
      </c>
      <c r="R238" s="42">
        <v>0</v>
      </c>
      <c r="S238" s="66">
        <f xml:space="preserve"> SUM(O238:R238)</f>
        <v>100</v>
      </c>
      <c r="T238" s="42">
        <v>0</v>
      </c>
      <c r="U238" s="42">
        <v>0</v>
      </c>
      <c r="V238" s="66">
        <f xml:space="preserve"> SUM(T238:U238)</f>
        <v>0</v>
      </c>
      <c r="W238" s="42">
        <v>0</v>
      </c>
      <c r="X238" s="42">
        <v>0</v>
      </c>
      <c r="Y238" s="66">
        <f xml:space="preserve"> SUM(W238:X238)</f>
        <v>0</v>
      </c>
      <c r="Z238" s="42">
        <v>0</v>
      </c>
      <c r="AA238" s="42">
        <v>0</v>
      </c>
      <c r="AB238" s="66">
        <f xml:space="preserve"> SUM(Z238:AA238)</f>
        <v>0</v>
      </c>
    </row>
    <row r="239" spans="2:28" hidden="1" outlineLevel="4" x14ac:dyDescent="0.2">
      <c r="B239" s="79" t="s">
        <v>126</v>
      </c>
      <c r="E239" s="8" t="s">
        <v>19</v>
      </c>
      <c r="F239" s="11" t="s">
        <v>127</v>
      </c>
      <c r="J239" s="42">
        <v>0</v>
      </c>
      <c r="K239" s="42">
        <v>0</v>
      </c>
      <c r="L239" s="42">
        <v>0</v>
      </c>
      <c r="M239" s="42">
        <v>0</v>
      </c>
      <c r="N239" s="66">
        <f xml:space="preserve"> SUM(J239:M239)</f>
        <v>0</v>
      </c>
      <c r="O239" s="42">
        <v>0</v>
      </c>
      <c r="P239" s="42">
        <v>1950</v>
      </c>
      <c r="Q239" s="42">
        <v>0</v>
      </c>
      <c r="R239" s="42">
        <v>0</v>
      </c>
      <c r="S239" s="66">
        <f xml:space="preserve"> SUM(O239:R239)</f>
        <v>1950</v>
      </c>
      <c r="T239" s="42">
        <v>0</v>
      </c>
      <c r="U239" s="42">
        <v>0</v>
      </c>
      <c r="V239" s="66">
        <f xml:space="preserve"> SUM(T239:U239)</f>
        <v>0</v>
      </c>
      <c r="W239" s="42">
        <v>0</v>
      </c>
      <c r="X239" s="42">
        <v>0</v>
      </c>
      <c r="Y239" s="66">
        <f xml:space="preserve"> SUM(W239:X239)</f>
        <v>0</v>
      </c>
      <c r="Z239" s="42">
        <v>0</v>
      </c>
      <c r="AA239" s="42">
        <v>0</v>
      </c>
      <c r="AB239" s="66">
        <f xml:space="preserve"> SUM(Z239:AA239)</f>
        <v>0</v>
      </c>
    </row>
    <row r="240" spans="2:28" hidden="1" outlineLevel="4" x14ac:dyDescent="0.25"/>
    <row r="241" spans="2:28" ht="15" hidden="1" outlineLevel="4" x14ac:dyDescent="0.25">
      <c r="B241" s="76" t="s">
        <v>128</v>
      </c>
    </row>
    <row r="242" spans="2:28" hidden="1" outlineLevel="4" x14ac:dyDescent="0.2">
      <c r="B242" s="78" t="s">
        <v>124</v>
      </c>
      <c r="E242" s="52" t="s">
        <v>9</v>
      </c>
      <c r="J242" s="47">
        <v>0.3</v>
      </c>
      <c r="K242" s="32">
        <f t="shared" ref="K242:P242" si="28" xml:space="preserve"> J242</f>
        <v>0.3</v>
      </c>
      <c r="L242" s="32">
        <f t="shared" si="28"/>
        <v>0.3</v>
      </c>
      <c r="M242" s="32">
        <f t="shared" si="28"/>
        <v>0.3</v>
      </c>
      <c r="N242" s="32">
        <f t="shared" si="28"/>
        <v>0.3</v>
      </c>
      <c r="O242" s="32">
        <f t="shared" si="28"/>
        <v>0.3</v>
      </c>
      <c r="P242" s="32">
        <f t="shared" si="28"/>
        <v>0.3</v>
      </c>
      <c r="Q242" s="32">
        <f t="shared" ref="Q242:AB242" si="29" xml:space="preserve"> P242</f>
        <v>0.3</v>
      </c>
      <c r="R242" s="32">
        <f t="shared" si="29"/>
        <v>0.3</v>
      </c>
      <c r="S242" s="32">
        <f t="shared" si="29"/>
        <v>0.3</v>
      </c>
      <c r="T242" s="32">
        <f t="shared" si="29"/>
        <v>0.3</v>
      </c>
      <c r="U242" s="32">
        <f t="shared" si="29"/>
        <v>0.3</v>
      </c>
      <c r="V242" s="32">
        <f t="shared" si="29"/>
        <v>0.3</v>
      </c>
      <c r="W242" s="32">
        <f t="shared" si="29"/>
        <v>0.3</v>
      </c>
      <c r="X242" s="32">
        <f t="shared" si="29"/>
        <v>0.3</v>
      </c>
      <c r="Y242" s="32">
        <f t="shared" si="29"/>
        <v>0.3</v>
      </c>
      <c r="Z242" s="32">
        <f t="shared" si="29"/>
        <v>0.3</v>
      </c>
      <c r="AA242" s="32">
        <f t="shared" si="29"/>
        <v>0.3</v>
      </c>
      <c r="AB242" s="32">
        <f t="shared" si="29"/>
        <v>0.3</v>
      </c>
    </row>
    <row r="243" spans="2:28" hidden="1" outlineLevel="4" x14ac:dyDescent="0.2">
      <c r="B243" s="79" t="s">
        <v>125</v>
      </c>
      <c r="E243" s="8" t="s">
        <v>19</v>
      </c>
      <c r="J243" s="42">
        <v>0</v>
      </c>
      <c r="K243" s="42">
        <v>0</v>
      </c>
      <c r="L243" s="42">
        <v>2560</v>
      </c>
      <c r="M243" s="42">
        <v>1170</v>
      </c>
      <c r="N243" s="66">
        <f xml:space="preserve"> SUM(J243:M243)</f>
        <v>3730</v>
      </c>
      <c r="O243" s="42">
        <v>0</v>
      </c>
      <c r="P243" s="42">
        <v>0</v>
      </c>
      <c r="Q243" s="42">
        <v>0</v>
      </c>
      <c r="R243" s="42">
        <v>0</v>
      </c>
      <c r="S243" s="66">
        <f xml:space="preserve"> SUM(O243:R243)</f>
        <v>0</v>
      </c>
      <c r="T243" s="42">
        <v>0</v>
      </c>
      <c r="U243" s="42">
        <v>0</v>
      </c>
      <c r="V243" s="66">
        <f xml:space="preserve"> SUM(T243:U243)</f>
        <v>0</v>
      </c>
      <c r="W243" s="42">
        <v>0</v>
      </c>
      <c r="X243" s="42">
        <v>0</v>
      </c>
      <c r="Y243" s="66">
        <f xml:space="preserve"> SUM(W243:X243)</f>
        <v>0</v>
      </c>
      <c r="Z243" s="42">
        <v>0</v>
      </c>
      <c r="AA243" s="42">
        <v>0</v>
      </c>
      <c r="AB243" s="66">
        <f xml:space="preserve"> SUM(Z243:AA243)</f>
        <v>0</v>
      </c>
    </row>
    <row r="244" spans="2:28" hidden="1" outlineLevel="4" x14ac:dyDescent="0.2">
      <c r="B244" s="79" t="s">
        <v>126</v>
      </c>
      <c r="E244" s="8" t="s">
        <v>19</v>
      </c>
      <c r="F244" s="11" t="s">
        <v>127</v>
      </c>
      <c r="J244" s="42">
        <v>0</v>
      </c>
      <c r="K244" s="42">
        <v>0</v>
      </c>
      <c r="L244" s="42">
        <v>0</v>
      </c>
      <c r="M244" s="42">
        <v>0</v>
      </c>
      <c r="N244" s="66">
        <f xml:space="preserve"> SUM(J244:M244)</f>
        <v>0</v>
      </c>
      <c r="O244" s="42">
        <v>0</v>
      </c>
      <c r="P244" s="42">
        <v>450</v>
      </c>
      <c r="Q244" s="42">
        <v>3280</v>
      </c>
      <c r="R244" s="42">
        <v>0</v>
      </c>
      <c r="S244" s="66">
        <f xml:space="preserve"> SUM(O244:R244)</f>
        <v>3730</v>
      </c>
      <c r="T244" s="42">
        <v>0</v>
      </c>
      <c r="U244" s="42">
        <v>0</v>
      </c>
      <c r="V244" s="66">
        <f xml:space="preserve"> SUM(T244:U244)</f>
        <v>0</v>
      </c>
      <c r="W244" s="42">
        <v>0</v>
      </c>
      <c r="X244" s="42">
        <v>0</v>
      </c>
      <c r="Y244" s="66">
        <f xml:space="preserve"> SUM(W244:X244)</f>
        <v>0</v>
      </c>
      <c r="Z244" s="42">
        <v>0</v>
      </c>
      <c r="AA244" s="42">
        <v>0</v>
      </c>
      <c r="AB244" s="66">
        <f xml:space="preserve"> SUM(Z244:AA244)</f>
        <v>0</v>
      </c>
    </row>
    <row r="245" spans="2:28" hidden="1" outlineLevel="3" x14ac:dyDescent="0.25">
      <c r="N245" s="108"/>
    </row>
    <row r="246" spans="2:28" ht="15" hidden="1" outlineLevel="3" x14ac:dyDescent="0.25">
      <c r="B246" s="74" t="s">
        <v>129</v>
      </c>
    </row>
    <row r="247" spans="2:28" hidden="1" outlineLevel="4" x14ac:dyDescent="0.25"/>
    <row r="248" spans="2:28" ht="15" hidden="1" outlineLevel="4" x14ac:dyDescent="0.25">
      <c r="B248" s="76" t="s">
        <v>130</v>
      </c>
    </row>
    <row r="249" spans="2:28" hidden="1" outlineLevel="4" x14ac:dyDescent="0.2">
      <c r="B249" s="78" t="s">
        <v>124</v>
      </c>
      <c r="E249" s="52" t="s">
        <v>9</v>
      </c>
      <c r="J249" s="47">
        <v>0</v>
      </c>
      <c r="K249" s="32">
        <f t="shared" ref="K249:P249" si="30" xml:space="preserve"> J249</f>
        <v>0</v>
      </c>
      <c r="L249" s="32">
        <f t="shared" si="30"/>
        <v>0</v>
      </c>
      <c r="M249" s="32">
        <f t="shared" si="30"/>
        <v>0</v>
      </c>
      <c r="N249" s="32">
        <f t="shared" si="30"/>
        <v>0</v>
      </c>
      <c r="O249" s="32">
        <f t="shared" si="30"/>
        <v>0</v>
      </c>
      <c r="P249" s="32">
        <f t="shared" si="30"/>
        <v>0</v>
      </c>
      <c r="Q249" s="32">
        <f t="shared" ref="Q249:AB249" si="31" xml:space="preserve"> P249</f>
        <v>0</v>
      </c>
      <c r="R249" s="32">
        <f t="shared" si="31"/>
        <v>0</v>
      </c>
      <c r="S249" s="32">
        <f t="shared" si="31"/>
        <v>0</v>
      </c>
      <c r="T249" s="32">
        <f t="shared" si="31"/>
        <v>0</v>
      </c>
      <c r="U249" s="32">
        <f t="shared" si="31"/>
        <v>0</v>
      </c>
      <c r="V249" s="32">
        <f t="shared" si="31"/>
        <v>0</v>
      </c>
      <c r="W249" s="32">
        <f t="shared" si="31"/>
        <v>0</v>
      </c>
      <c r="X249" s="32">
        <f t="shared" si="31"/>
        <v>0</v>
      </c>
      <c r="Y249" s="32">
        <f t="shared" si="31"/>
        <v>0</v>
      </c>
      <c r="Z249" s="32">
        <f t="shared" si="31"/>
        <v>0</v>
      </c>
      <c r="AA249" s="32">
        <f t="shared" si="31"/>
        <v>0</v>
      </c>
      <c r="AB249" s="32">
        <f t="shared" si="31"/>
        <v>0</v>
      </c>
    </row>
    <row r="250" spans="2:28" hidden="1" outlineLevel="4" x14ac:dyDescent="0.2">
      <c r="B250" s="79" t="s">
        <v>125</v>
      </c>
      <c r="E250" s="8" t="s">
        <v>19</v>
      </c>
      <c r="J250" s="42">
        <v>0</v>
      </c>
      <c r="K250" s="42">
        <v>0</v>
      </c>
      <c r="L250" s="42">
        <v>0</v>
      </c>
      <c r="M250" s="42">
        <v>0</v>
      </c>
      <c r="N250" s="66">
        <f xml:space="preserve"> SUM(J250:M250)</f>
        <v>0</v>
      </c>
      <c r="O250" s="42">
        <v>0</v>
      </c>
      <c r="P250" s="42">
        <v>0</v>
      </c>
      <c r="Q250" s="42">
        <v>0</v>
      </c>
      <c r="R250" s="42">
        <v>0</v>
      </c>
      <c r="S250" s="66">
        <f xml:space="preserve"> SUM(O250:R250)</f>
        <v>0</v>
      </c>
      <c r="T250" s="42">
        <v>0</v>
      </c>
      <c r="U250" s="42">
        <v>0</v>
      </c>
      <c r="V250" s="66">
        <f xml:space="preserve"> SUM(T250:U250)</f>
        <v>0</v>
      </c>
      <c r="W250" s="42">
        <v>0</v>
      </c>
      <c r="X250" s="42">
        <v>0</v>
      </c>
      <c r="Y250" s="66">
        <f xml:space="preserve"> SUM(W250:X250)</f>
        <v>0</v>
      </c>
      <c r="Z250" s="42">
        <v>0</v>
      </c>
      <c r="AA250" s="42">
        <v>0</v>
      </c>
      <c r="AB250" s="66">
        <f xml:space="preserve"> SUM(Z250:AA250)</f>
        <v>0</v>
      </c>
    </row>
    <row r="251" spans="2:28" hidden="1" outlineLevel="4" x14ac:dyDescent="0.2">
      <c r="B251" s="79" t="s">
        <v>126</v>
      </c>
      <c r="E251" s="8" t="s">
        <v>19</v>
      </c>
      <c r="F251" s="11" t="s">
        <v>127</v>
      </c>
      <c r="J251" s="42">
        <v>0</v>
      </c>
      <c r="K251" s="42">
        <v>0</v>
      </c>
      <c r="L251" s="42">
        <v>0</v>
      </c>
      <c r="M251" s="42">
        <v>0</v>
      </c>
      <c r="N251" s="66">
        <f xml:space="preserve"> SUM(J251:M251)</f>
        <v>0</v>
      </c>
      <c r="O251" s="42">
        <v>0</v>
      </c>
      <c r="P251" s="42">
        <v>0</v>
      </c>
      <c r="Q251" s="42">
        <v>0</v>
      </c>
      <c r="R251" s="42">
        <v>0</v>
      </c>
      <c r="S251" s="66">
        <f xml:space="preserve"> SUM(O251:R251)</f>
        <v>0</v>
      </c>
      <c r="T251" s="42">
        <v>0</v>
      </c>
      <c r="U251" s="42">
        <v>0</v>
      </c>
      <c r="V251" s="66">
        <f xml:space="preserve"> SUM(T251:U251)</f>
        <v>0</v>
      </c>
      <c r="W251" s="42">
        <v>0</v>
      </c>
      <c r="X251" s="42">
        <v>0</v>
      </c>
      <c r="Y251" s="66">
        <f xml:space="preserve"> SUM(W251:X251)</f>
        <v>0</v>
      </c>
      <c r="Z251" s="42">
        <v>0</v>
      </c>
      <c r="AA251" s="42">
        <v>0</v>
      </c>
      <c r="AB251" s="66">
        <f xml:space="preserve"> SUM(Z251:AA251)</f>
        <v>0</v>
      </c>
    </row>
    <row r="252" spans="2:28" hidden="1" outlineLevel="4" x14ac:dyDescent="0.25"/>
    <row r="253" spans="2:28" ht="15" hidden="1" outlineLevel="4" x14ac:dyDescent="0.25">
      <c r="B253" s="76" t="s">
        <v>131</v>
      </c>
    </row>
    <row r="254" spans="2:28" hidden="1" outlineLevel="4" x14ac:dyDescent="0.2">
      <c r="B254" s="78" t="s">
        <v>124</v>
      </c>
      <c r="E254" s="52" t="s">
        <v>9</v>
      </c>
      <c r="J254" s="47">
        <v>0</v>
      </c>
      <c r="K254" s="32">
        <f t="shared" ref="K254:P254" si="32" xml:space="preserve"> J254</f>
        <v>0</v>
      </c>
      <c r="L254" s="32">
        <f t="shared" si="32"/>
        <v>0</v>
      </c>
      <c r="M254" s="32">
        <f t="shared" si="32"/>
        <v>0</v>
      </c>
      <c r="N254" s="32">
        <f t="shared" si="32"/>
        <v>0</v>
      </c>
      <c r="O254" s="32">
        <f t="shared" si="32"/>
        <v>0</v>
      </c>
      <c r="P254" s="32">
        <f t="shared" si="32"/>
        <v>0</v>
      </c>
      <c r="Q254" s="32">
        <f t="shared" ref="Q254:AB254" si="33" xml:space="preserve"> P254</f>
        <v>0</v>
      </c>
      <c r="R254" s="32">
        <f t="shared" si="33"/>
        <v>0</v>
      </c>
      <c r="S254" s="32">
        <f t="shared" si="33"/>
        <v>0</v>
      </c>
      <c r="T254" s="32">
        <f t="shared" si="33"/>
        <v>0</v>
      </c>
      <c r="U254" s="32">
        <f t="shared" si="33"/>
        <v>0</v>
      </c>
      <c r="V254" s="32">
        <f t="shared" si="33"/>
        <v>0</v>
      </c>
      <c r="W254" s="32">
        <f t="shared" si="33"/>
        <v>0</v>
      </c>
      <c r="X254" s="32">
        <f t="shared" si="33"/>
        <v>0</v>
      </c>
      <c r="Y254" s="32">
        <f t="shared" si="33"/>
        <v>0</v>
      </c>
      <c r="Z254" s="32">
        <f t="shared" si="33"/>
        <v>0</v>
      </c>
      <c r="AA254" s="32">
        <f t="shared" si="33"/>
        <v>0</v>
      </c>
      <c r="AB254" s="32">
        <f t="shared" si="33"/>
        <v>0</v>
      </c>
    </row>
    <row r="255" spans="2:28" hidden="1" outlineLevel="4" x14ac:dyDescent="0.2">
      <c r="B255" s="79" t="s">
        <v>125</v>
      </c>
      <c r="E255" s="8" t="s">
        <v>19</v>
      </c>
      <c r="J255" s="42">
        <v>0</v>
      </c>
      <c r="K255" s="42">
        <v>0</v>
      </c>
      <c r="L255" s="42">
        <v>0</v>
      </c>
      <c r="M255" s="42">
        <v>0</v>
      </c>
      <c r="N255" s="66">
        <f xml:space="preserve"> SUM(J255:M255)</f>
        <v>0</v>
      </c>
      <c r="O255" s="42">
        <v>0</v>
      </c>
      <c r="P255" s="42">
        <v>0</v>
      </c>
      <c r="Q255" s="42">
        <v>0</v>
      </c>
      <c r="R255" s="42">
        <v>0</v>
      </c>
      <c r="S255" s="66">
        <f xml:space="preserve"> SUM(O255:R255)</f>
        <v>0</v>
      </c>
      <c r="T255" s="42">
        <v>0</v>
      </c>
      <c r="U255" s="42">
        <v>0</v>
      </c>
      <c r="V255" s="66">
        <f xml:space="preserve"> SUM(T255:U255)</f>
        <v>0</v>
      </c>
      <c r="W255" s="42">
        <v>0</v>
      </c>
      <c r="X255" s="42">
        <v>0</v>
      </c>
      <c r="Y255" s="66">
        <f xml:space="preserve"> SUM(W255:X255)</f>
        <v>0</v>
      </c>
      <c r="Z255" s="42">
        <v>0</v>
      </c>
      <c r="AA255" s="42">
        <v>0</v>
      </c>
      <c r="AB255" s="66">
        <f xml:space="preserve"> SUM(Z255:AA255)</f>
        <v>0</v>
      </c>
    </row>
    <row r="256" spans="2:28" hidden="1" outlineLevel="4" x14ac:dyDescent="0.2">
      <c r="B256" s="79" t="s">
        <v>126</v>
      </c>
      <c r="E256" s="8" t="s">
        <v>19</v>
      </c>
      <c r="F256" s="11" t="s">
        <v>127</v>
      </c>
      <c r="J256" s="42">
        <v>0</v>
      </c>
      <c r="K256" s="42">
        <v>0</v>
      </c>
      <c r="L256" s="42">
        <v>0</v>
      </c>
      <c r="M256" s="42">
        <v>0</v>
      </c>
      <c r="N256" s="66">
        <f xml:space="preserve"> SUM(J256:M256)</f>
        <v>0</v>
      </c>
      <c r="O256" s="42">
        <v>0</v>
      </c>
      <c r="P256" s="42">
        <v>0</v>
      </c>
      <c r="Q256" s="42">
        <v>0</v>
      </c>
      <c r="R256" s="42">
        <v>0</v>
      </c>
      <c r="S256" s="66">
        <f xml:space="preserve"> SUM(O256:R256)</f>
        <v>0</v>
      </c>
      <c r="T256" s="42">
        <v>0</v>
      </c>
      <c r="U256" s="42">
        <v>0</v>
      </c>
      <c r="V256" s="66">
        <f xml:space="preserve"> SUM(T256:U256)</f>
        <v>0</v>
      </c>
      <c r="W256" s="42">
        <v>0</v>
      </c>
      <c r="X256" s="42">
        <v>0</v>
      </c>
      <c r="Y256" s="66">
        <f xml:space="preserve"> SUM(W256:X256)</f>
        <v>0</v>
      </c>
      <c r="Z256" s="42">
        <v>0</v>
      </c>
      <c r="AA256" s="42">
        <v>0</v>
      </c>
      <c r="AB256" s="66">
        <f xml:space="preserve"> SUM(Z256:AA256)</f>
        <v>0</v>
      </c>
    </row>
    <row r="258" spans="2:28" ht="15" collapsed="1" x14ac:dyDescent="0.25">
      <c r="B258" s="28" t="s">
        <v>132</v>
      </c>
      <c r="C258" s="25"/>
      <c r="D258" s="25"/>
      <c r="E258" s="26"/>
      <c r="F258" s="27"/>
      <c r="G258" s="27"/>
      <c r="H258" s="27"/>
      <c r="I258" s="25"/>
      <c r="J258" s="26"/>
      <c r="K258" s="26"/>
      <c r="L258" s="26"/>
      <c r="M258" s="26"/>
      <c r="N258" s="26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</row>
    <row r="259" spans="2:28" hidden="1" outlineLevel="2" x14ac:dyDescent="0.25"/>
    <row r="260" spans="2:28" ht="15" hidden="1" outlineLevel="2" x14ac:dyDescent="0.25">
      <c r="B260" s="87" t="s">
        <v>133</v>
      </c>
      <c r="C260" s="81"/>
      <c r="D260" s="81"/>
      <c r="E260" s="82"/>
      <c r="F260" s="83"/>
      <c r="G260" s="83"/>
      <c r="H260" s="83"/>
      <c r="I260" s="81"/>
      <c r="J260" s="82"/>
      <c r="K260" s="82"/>
      <c r="L260" s="82"/>
      <c r="M260" s="82"/>
      <c r="N260" s="82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</row>
    <row r="261" spans="2:28" hidden="1" outlineLevel="3" x14ac:dyDescent="0.25"/>
    <row r="262" spans="2:28" ht="15" hidden="1" outlineLevel="3" x14ac:dyDescent="0.25">
      <c r="B262" s="49" t="s">
        <v>133</v>
      </c>
      <c r="C262" s="49"/>
      <c r="D262" s="49"/>
      <c r="E262" s="53" t="s">
        <v>19</v>
      </c>
      <c r="F262" s="63"/>
      <c r="G262" s="63"/>
      <c r="H262" s="63"/>
      <c r="I262" s="49"/>
      <c r="J262" s="58">
        <f t="shared" ref="J262:AB262" si="34" xml:space="preserve"> J263 * J264 / 1000</f>
        <v>500</v>
      </c>
      <c r="K262" s="58">
        <f t="shared" si="34"/>
        <v>1000</v>
      </c>
      <c r="L262" s="58">
        <f t="shared" si="34"/>
        <v>2500</v>
      </c>
      <c r="M262" s="58">
        <f t="shared" si="34"/>
        <v>5000</v>
      </c>
      <c r="N262" s="58">
        <f t="shared" si="34"/>
        <v>9000</v>
      </c>
      <c r="O262" s="58">
        <f t="shared" si="34"/>
        <v>8250</v>
      </c>
      <c r="P262" s="58">
        <f t="shared" si="34"/>
        <v>11000</v>
      </c>
      <c r="Q262" s="58">
        <f t="shared" si="34"/>
        <v>13750</v>
      </c>
      <c r="R262" s="58">
        <f t="shared" si="34"/>
        <v>16500</v>
      </c>
      <c r="S262" s="58">
        <f t="shared" si="34"/>
        <v>49500</v>
      </c>
      <c r="T262" s="58">
        <f t="shared" si="34"/>
        <v>39000</v>
      </c>
      <c r="U262" s="58">
        <f t="shared" si="34"/>
        <v>42000</v>
      </c>
      <c r="V262" s="58">
        <f t="shared" si="34"/>
        <v>81000</v>
      </c>
      <c r="W262" s="58">
        <f t="shared" si="34"/>
        <v>48750</v>
      </c>
      <c r="X262" s="58">
        <f t="shared" si="34"/>
        <v>52000</v>
      </c>
      <c r="Y262" s="58">
        <f t="shared" si="34"/>
        <v>100750</v>
      </c>
      <c r="Z262" s="58">
        <f t="shared" si="34"/>
        <v>59500</v>
      </c>
      <c r="AA262" s="58">
        <f t="shared" si="34"/>
        <v>63000</v>
      </c>
      <c r="AB262" s="58">
        <f t="shared" si="34"/>
        <v>122500</v>
      </c>
    </row>
    <row r="263" spans="2:28" hidden="1" outlineLevel="3" x14ac:dyDescent="0.2">
      <c r="B263" s="50" t="s">
        <v>39</v>
      </c>
      <c r="E263" s="8" t="s">
        <v>40</v>
      </c>
      <c r="J263" s="54">
        <f t="shared" ref="J263:AB263" si="35" xml:space="preserve"> J$58</f>
        <v>10</v>
      </c>
      <c r="K263" s="54">
        <f t="shared" si="35"/>
        <v>20</v>
      </c>
      <c r="L263" s="54">
        <f t="shared" si="35"/>
        <v>50</v>
      </c>
      <c r="M263" s="54">
        <f t="shared" si="35"/>
        <v>100</v>
      </c>
      <c r="N263" s="54">
        <f t="shared" si="35"/>
        <v>180</v>
      </c>
      <c r="O263" s="54">
        <f t="shared" si="35"/>
        <v>150</v>
      </c>
      <c r="P263" s="54">
        <f t="shared" si="35"/>
        <v>200</v>
      </c>
      <c r="Q263" s="54">
        <f t="shared" si="35"/>
        <v>250</v>
      </c>
      <c r="R263" s="54">
        <f t="shared" si="35"/>
        <v>300</v>
      </c>
      <c r="S263" s="54">
        <f t="shared" si="35"/>
        <v>900</v>
      </c>
      <c r="T263" s="54">
        <f t="shared" si="35"/>
        <v>650</v>
      </c>
      <c r="U263" s="54">
        <f xml:space="preserve"> U$58</f>
        <v>700</v>
      </c>
      <c r="V263" s="54">
        <f t="shared" si="35"/>
        <v>1350</v>
      </c>
      <c r="W263" s="54">
        <f t="shared" si="35"/>
        <v>750</v>
      </c>
      <c r="X263" s="54">
        <f t="shared" si="35"/>
        <v>800</v>
      </c>
      <c r="Y263" s="54">
        <f t="shared" si="35"/>
        <v>1550</v>
      </c>
      <c r="Z263" s="54">
        <f t="shared" si="35"/>
        <v>850</v>
      </c>
      <c r="AA263" s="54">
        <f t="shared" si="35"/>
        <v>900</v>
      </c>
      <c r="AB263" s="54">
        <f t="shared" si="35"/>
        <v>1750</v>
      </c>
    </row>
    <row r="264" spans="2:28" hidden="1" outlineLevel="3" x14ac:dyDescent="0.2">
      <c r="B264" s="50" t="s">
        <v>48</v>
      </c>
      <c r="E264" s="8" t="s">
        <v>94</v>
      </c>
      <c r="J264" s="54">
        <f t="shared" ref="J264:AB264" si="36" xml:space="preserve"> J$68</f>
        <v>50000</v>
      </c>
      <c r="K264" s="54">
        <f t="shared" si="36"/>
        <v>50000</v>
      </c>
      <c r="L264" s="54">
        <f t="shared" si="36"/>
        <v>50000</v>
      </c>
      <c r="M264" s="54">
        <f t="shared" si="36"/>
        <v>50000</v>
      </c>
      <c r="N264" s="54">
        <f t="shared" si="36"/>
        <v>50000</v>
      </c>
      <c r="O264" s="54">
        <f t="shared" si="36"/>
        <v>55000</v>
      </c>
      <c r="P264" s="54">
        <f t="shared" si="36"/>
        <v>55000</v>
      </c>
      <c r="Q264" s="54">
        <f t="shared" si="36"/>
        <v>55000</v>
      </c>
      <c r="R264" s="54">
        <f t="shared" si="36"/>
        <v>55000</v>
      </c>
      <c r="S264" s="54">
        <f t="shared" si="36"/>
        <v>55000</v>
      </c>
      <c r="T264" s="54">
        <f t="shared" si="36"/>
        <v>60000</v>
      </c>
      <c r="U264" s="54">
        <f t="shared" si="36"/>
        <v>60000</v>
      </c>
      <c r="V264" s="54">
        <f t="shared" si="36"/>
        <v>60000</v>
      </c>
      <c r="W264" s="54">
        <f t="shared" si="36"/>
        <v>65000</v>
      </c>
      <c r="X264" s="54">
        <f t="shared" si="36"/>
        <v>65000</v>
      </c>
      <c r="Y264" s="54">
        <f t="shared" si="36"/>
        <v>65000</v>
      </c>
      <c r="Z264" s="54">
        <f t="shared" si="36"/>
        <v>70000</v>
      </c>
      <c r="AA264" s="54">
        <f t="shared" si="36"/>
        <v>70000</v>
      </c>
      <c r="AB264" s="54">
        <f t="shared" si="36"/>
        <v>70000</v>
      </c>
    </row>
    <row r="265" spans="2:28" hidden="1" outlineLevel="2" x14ac:dyDescent="0.25"/>
    <row r="266" spans="2:28" ht="15" hidden="1" outlineLevel="2" x14ac:dyDescent="0.25">
      <c r="B266" s="87" t="s">
        <v>148</v>
      </c>
      <c r="C266" s="81"/>
      <c r="D266" s="81"/>
      <c r="E266" s="82"/>
      <c r="F266" s="83"/>
      <c r="G266" s="83"/>
      <c r="H266" s="83"/>
      <c r="I266" s="81"/>
      <c r="J266" s="82"/>
      <c r="K266" s="82"/>
      <c r="L266" s="82"/>
      <c r="M266" s="82"/>
      <c r="N266" s="82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</row>
    <row r="267" spans="2:28" hidden="1" outlineLevel="3" x14ac:dyDescent="0.25"/>
    <row r="268" spans="2:28" ht="15" hidden="1" outlineLevel="3" x14ac:dyDescent="0.25">
      <c r="B268" s="49" t="s">
        <v>77</v>
      </c>
      <c r="C268" s="49"/>
      <c r="D268" s="49"/>
      <c r="E268" s="53" t="s">
        <v>19</v>
      </c>
      <c r="F268" s="63"/>
      <c r="G268" s="63"/>
      <c r="H268" s="63"/>
      <c r="I268" s="49"/>
      <c r="J268" s="58">
        <f xml:space="preserve"> SUM(J269, J270, J271)</f>
        <v>2970</v>
      </c>
      <c r="K268" s="58">
        <f t="shared" ref="K268:AB268" si="37" xml:space="preserve"> SUM(K269, K270, K271)</f>
        <v>3009.3077392343694</v>
      </c>
      <c r="L268" s="58">
        <f t="shared" si="37"/>
        <v>3911.5175315981896</v>
      </c>
      <c r="M268" s="58">
        <f t="shared" si="37"/>
        <v>4837.0815687010499</v>
      </c>
      <c r="N268" s="58">
        <f t="shared" si="37"/>
        <v>14727.906839533609</v>
      </c>
      <c r="O268" s="58">
        <f t="shared" si="37"/>
        <v>6410.3266294823861</v>
      </c>
      <c r="P268" s="58">
        <f t="shared" si="37"/>
        <v>6454.7353073819068</v>
      </c>
      <c r="Q268" s="58">
        <f t="shared" si="37"/>
        <v>7391.5332311605334</v>
      </c>
      <c r="R268" s="58">
        <f t="shared" si="37"/>
        <v>8341.0010431123628</v>
      </c>
      <c r="S268" s="58">
        <f t="shared" si="37"/>
        <v>28597.596211137192</v>
      </c>
      <c r="T268" s="58">
        <f t="shared" si="37"/>
        <v>17369.313021852511</v>
      </c>
      <c r="U268" s="58">
        <f t="shared" si="37"/>
        <v>17610.804633148535</v>
      </c>
      <c r="V268" s="58">
        <f t="shared" si="37"/>
        <v>34980.117655001042</v>
      </c>
      <c r="W268" s="58">
        <f t="shared" si="37"/>
        <v>21635.895779068305</v>
      </c>
      <c r="X268" s="58">
        <f t="shared" si="37"/>
        <v>21904.674976286984</v>
      </c>
      <c r="Y268" s="58">
        <f t="shared" si="37"/>
        <v>43540.570755355293</v>
      </c>
      <c r="Z268" s="58">
        <f t="shared" si="37"/>
        <v>24093.306163851368</v>
      </c>
      <c r="AA268" s="58">
        <f t="shared" si="37"/>
        <v>24392.61336865538</v>
      </c>
      <c r="AB268" s="58">
        <f t="shared" si="37"/>
        <v>48485.919532506741</v>
      </c>
    </row>
    <row r="269" spans="2:28" hidden="1" outlineLevel="3" x14ac:dyDescent="0.2">
      <c r="B269" s="50" t="s">
        <v>59</v>
      </c>
      <c r="E269" s="8" t="s">
        <v>19</v>
      </c>
      <c r="J269" s="54">
        <f xml:space="preserve"> J$80</f>
        <v>1890</v>
      </c>
      <c r="K269" s="54">
        <f t="shared" ref="K269:AB269" si="38" xml:space="preserve"> K$80</f>
        <v>1915.014015876417</v>
      </c>
      <c r="L269" s="54">
        <f t="shared" si="38"/>
        <v>2802.7409084679944</v>
      </c>
      <c r="M269" s="54">
        <f t="shared" si="38"/>
        <v>3713.6303656479026</v>
      </c>
      <c r="N269" s="54">
        <f t="shared" si="38"/>
        <v>10321.385289992315</v>
      </c>
      <c r="O269" s="54">
        <f t="shared" si="38"/>
        <v>4839.1681418641547</v>
      </c>
      <c r="P269" s="54">
        <f t="shared" si="38"/>
        <v>4872.6923398863419</v>
      </c>
      <c r="Q269" s="54">
        <f t="shared" si="38"/>
        <v>5798.5303796173157</v>
      </c>
      <c r="R269" s="54">
        <f t="shared" si="38"/>
        <v>6736.9623809753703</v>
      </c>
      <c r="S269" s="54">
        <f t="shared" si="38"/>
        <v>22247.353242343183</v>
      </c>
      <c r="T269" s="54">
        <f t="shared" si="38"/>
        <v>14116.632680681629</v>
      </c>
      <c r="U269" s="54">
        <f t="shared" si="38"/>
        <v>14312.901143794876</v>
      </c>
      <c r="V269" s="54">
        <f t="shared" si="38"/>
        <v>28429.533824476504</v>
      </c>
      <c r="W269" s="54">
        <f t="shared" si="38"/>
        <v>17762.803324790646</v>
      </c>
      <c r="X269" s="54">
        <f t="shared" si="38"/>
        <v>17983.467727445488</v>
      </c>
      <c r="Y269" s="54">
        <f t="shared" si="38"/>
        <v>35746.27105223613</v>
      </c>
      <c r="Z269" s="54">
        <f t="shared" si="38"/>
        <v>20123.386398216768</v>
      </c>
      <c r="AA269" s="54">
        <f t="shared" si="38"/>
        <v>20373.375938592846</v>
      </c>
      <c r="AB269" s="54">
        <f t="shared" si="38"/>
        <v>40496.76233680961</v>
      </c>
    </row>
    <row r="270" spans="2:28" hidden="1" outlineLevel="3" x14ac:dyDescent="0.2">
      <c r="B270" s="50" t="s">
        <v>60</v>
      </c>
      <c r="E270" s="8" t="s">
        <v>19</v>
      </c>
      <c r="J270" s="54">
        <f xml:space="preserve"> J$92</f>
        <v>660</v>
      </c>
      <c r="K270" s="54">
        <f t="shared" ref="K270:AB270" si="39" xml:space="preserve"> K$92</f>
        <v>668.73505316319324</v>
      </c>
      <c r="L270" s="54">
        <f t="shared" si="39"/>
        <v>677.58571413511947</v>
      </c>
      <c r="M270" s="54">
        <f t="shared" si="39"/>
        <v>686.55351297692323</v>
      </c>
      <c r="N270" s="54">
        <f t="shared" si="39"/>
        <v>2692.8742802752358</v>
      </c>
      <c r="O270" s="54">
        <f t="shared" si="39"/>
        <v>691.30973455202218</v>
      </c>
      <c r="P270" s="54">
        <f t="shared" si="39"/>
        <v>696.09890569804872</v>
      </c>
      <c r="Q270" s="54">
        <f t="shared" si="39"/>
        <v>700.9212546790161</v>
      </c>
      <c r="R270" s="54">
        <f t="shared" si="39"/>
        <v>705.77701134027689</v>
      </c>
      <c r="S270" s="54">
        <f t="shared" si="39"/>
        <v>2794.1069062693641</v>
      </c>
      <c r="T270" s="54">
        <f t="shared" si="39"/>
        <v>1431.1793501151881</v>
      </c>
      <c r="U270" s="54">
        <f t="shared" si="39"/>
        <v>1451.0775353156096</v>
      </c>
      <c r="V270" s="54">
        <f t="shared" si="39"/>
        <v>2882.2568854307974</v>
      </c>
      <c r="W270" s="54">
        <f t="shared" si="39"/>
        <v>1469.1040343811815</v>
      </c>
      <c r="X270" s="54">
        <f t="shared" si="39"/>
        <v>1487.3544736984991</v>
      </c>
      <c r="Y270" s="54">
        <f t="shared" si="39"/>
        <v>2956.4585080796805</v>
      </c>
      <c r="Z270" s="54">
        <f t="shared" si="39"/>
        <v>1505.8316352407105</v>
      </c>
      <c r="AA270" s="54">
        <f t="shared" si="39"/>
        <v>1524.5383355409613</v>
      </c>
      <c r="AB270" s="54">
        <f t="shared" si="39"/>
        <v>3030.3699707816718</v>
      </c>
    </row>
    <row r="271" spans="2:28" hidden="1" outlineLevel="3" x14ac:dyDescent="0.2">
      <c r="B271" s="50" t="s">
        <v>134</v>
      </c>
      <c r="E271" s="8" t="s">
        <v>19</v>
      </c>
      <c r="J271" s="54">
        <f xml:space="preserve"> J$104</f>
        <v>420</v>
      </c>
      <c r="K271" s="54">
        <f t="shared" ref="K271:AA271" si="40" xml:space="preserve"> K$104</f>
        <v>425.55867019475932</v>
      </c>
      <c r="L271" s="54">
        <f t="shared" si="40"/>
        <v>431.19090899507603</v>
      </c>
      <c r="M271" s="54">
        <f t="shared" si="40"/>
        <v>436.89769007622385</v>
      </c>
      <c r="N271" s="54">
        <f t="shared" si="40"/>
        <v>1713.6472692660593</v>
      </c>
      <c r="O271" s="54">
        <f t="shared" si="40"/>
        <v>879.84875306621007</v>
      </c>
      <c r="P271" s="54">
        <f t="shared" si="40"/>
        <v>885.9440617975165</v>
      </c>
      <c r="Q271" s="54">
        <f t="shared" si="40"/>
        <v>892.0815968642022</v>
      </c>
      <c r="R271" s="54">
        <f t="shared" si="40"/>
        <v>898.26165079671591</v>
      </c>
      <c r="S271" s="54">
        <f t="shared" si="40"/>
        <v>3556.1360625246448</v>
      </c>
      <c r="T271" s="54">
        <f t="shared" si="40"/>
        <v>1821.5009910556937</v>
      </c>
      <c r="U271" s="54">
        <f t="shared" si="40"/>
        <v>1846.8259540380479</v>
      </c>
      <c r="V271" s="54">
        <f t="shared" si="40"/>
        <v>3668.3269450937414</v>
      </c>
      <c r="W271" s="54">
        <f t="shared" si="40"/>
        <v>2403.9884198964783</v>
      </c>
      <c r="X271" s="54">
        <f t="shared" si="40"/>
        <v>2433.8527751429983</v>
      </c>
      <c r="Y271" s="54">
        <f t="shared" si="40"/>
        <v>4837.8411950394766</v>
      </c>
      <c r="Z271" s="54">
        <f t="shared" si="40"/>
        <v>2464.0881303938895</v>
      </c>
      <c r="AA271" s="54">
        <f t="shared" si="40"/>
        <v>2494.6990945215725</v>
      </c>
      <c r="AB271" s="54">
        <f xml:space="preserve"> AB$104</f>
        <v>4958.7872249154625</v>
      </c>
    </row>
    <row r="272" spans="2:28" hidden="1" outlineLevel="3" x14ac:dyDescent="0.25"/>
    <row r="273" spans="2:28" hidden="1" outlineLevel="3" x14ac:dyDescent="0.2">
      <c r="B273" s="3" t="s">
        <v>62</v>
      </c>
      <c r="E273" s="8" t="s">
        <v>19</v>
      </c>
      <c r="J273" s="54">
        <f xml:space="preserve"> J$120</f>
        <v>65.02000000000001</v>
      </c>
      <c r="K273" s="54">
        <f t="shared" ref="K273:AB273" si="41" xml:space="preserve"> K$120</f>
        <v>129.2857329101312</v>
      </c>
      <c r="L273" s="54">
        <f xml:space="preserve"> L$120</f>
        <v>321.33960193228597</v>
      </c>
      <c r="M273" s="54">
        <f t="shared" si="41"/>
        <v>638.951491062218</v>
      </c>
      <c r="N273" s="54">
        <f t="shared" si="41"/>
        <v>1154.5968259046351</v>
      </c>
      <c r="O273" s="54">
        <f t="shared" si="41"/>
        <v>970.42019531838707</v>
      </c>
      <c r="P273" s="54">
        <f t="shared" si="41"/>
        <v>1310.0842985626437</v>
      </c>
      <c r="Q273" s="54">
        <f t="shared" si="41"/>
        <v>1658.09700042226</v>
      </c>
      <c r="R273" s="54">
        <f t="shared" si="41"/>
        <v>2014.6140513191719</v>
      </c>
      <c r="S273" s="54">
        <f t="shared" si="41"/>
        <v>5953.2155456224618</v>
      </c>
      <c r="T273" s="54">
        <f t="shared" si="41"/>
        <v>4455.7192653375641</v>
      </c>
      <c r="U273" s="54">
        <f t="shared" si="41"/>
        <v>4898.1982967740132</v>
      </c>
      <c r="V273" s="54">
        <f t="shared" si="41"/>
        <v>9353.9175621115755</v>
      </c>
      <c r="W273" s="54">
        <f t="shared" si="41"/>
        <v>5354.5743231659617</v>
      </c>
      <c r="X273" s="54">
        <f t="shared" si="41"/>
        <v>5827.4564879334248</v>
      </c>
      <c r="Y273" s="54">
        <f t="shared" si="41"/>
        <v>11182.030811099385</v>
      </c>
      <c r="Z273" s="54">
        <f t="shared" si="41"/>
        <v>6314.2917986493994</v>
      </c>
      <c r="AA273" s="54">
        <f t="shared" si="41"/>
        <v>6818.1240908821082</v>
      </c>
      <c r="AB273" s="54">
        <f t="shared" si="41"/>
        <v>13132.415889531507</v>
      </c>
    </row>
    <row r="274" spans="2:28" hidden="1" outlineLevel="3" x14ac:dyDescent="0.2">
      <c r="B274" s="3" t="s">
        <v>71</v>
      </c>
      <c r="E274" s="8" t="s">
        <v>19</v>
      </c>
      <c r="J274" s="54">
        <f t="shared" ref="J274:AB274" si="42" xml:space="preserve"> J$142</f>
        <v>45</v>
      </c>
      <c r="K274" s="54">
        <f t="shared" si="42"/>
        <v>44.738987857243195</v>
      </c>
      <c r="L274" s="54">
        <f t="shared" si="42"/>
        <v>44.479489655345645</v>
      </c>
      <c r="M274" s="54">
        <f t="shared" si="42"/>
        <v>44.221496613041843</v>
      </c>
      <c r="N274" s="54">
        <f t="shared" si="42"/>
        <v>178.43997412563067</v>
      </c>
      <c r="O274" s="54">
        <f t="shared" si="42"/>
        <v>44.774847523149198</v>
      </c>
      <c r="P274" s="54">
        <f t="shared" si="42"/>
        <v>45.335122604828491</v>
      </c>
      <c r="Q274" s="54">
        <f t="shared" si="42"/>
        <v>45.902408501385231</v>
      </c>
      <c r="R274" s="54">
        <f t="shared" si="42"/>
        <v>46.47679294030695</v>
      </c>
      <c r="S274" s="54">
        <f t="shared" si="42"/>
        <v>182.48917156966988</v>
      </c>
      <c r="T274" s="54">
        <f t="shared" si="42"/>
        <v>47.442767181740621</v>
      </c>
      <c r="U274" s="54">
        <f t="shared" si="42"/>
        <v>48.428818243799839</v>
      </c>
      <c r="V274" s="54">
        <f t="shared" si="42"/>
        <v>95.871585425540459</v>
      </c>
      <c r="W274" s="54">
        <f t="shared" si="42"/>
        <v>49.411636325739416</v>
      </c>
      <c r="X274" s="54">
        <f t="shared" si="42"/>
        <v>50.414399791795624</v>
      </c>
      <c r="Y274" s="54">
        <f t="shared" si="42"/>
        <v>99.82603611753504</v>
      </c>
      <c r="Z274" s="54">
        <f t="shared" si="42"/>
        <v>51.412801660886785</v>
      </c>
      <c r="AA274" s="54">
        <f t="shared" si="42"/>
        <v>52.43097578346746</v>
      </c>
      <c r="AB274" s="54">
        <f t="shared" si="42"/>
        <v>103.84377744435423</v>
      </c>
    </row>
    <row r="275" spans="2:28" hidden="1" outlineLevel="3" x14ac:dyDescent="0.2">
      <c r="B275" s="3" t="s">
        <v>78</v>
      </c>
      <c r="E275" s="8" t="s">
        <v>19</v>
      </c>
      <c r="J275" s="54">
        <f t="shared" ref="J275:AB275" si="43" xml:space="preserve"> J$150</f>
        <v>155</v>
      </c>
      <c r="K275" s="54">
        <f t="shared" si="43"/>
        <v>157.01414945541089</v>
      </c>
      <c r="L275" s="54">
        <f t="shared" si="43"/>
        <v>159.05447180132973</v>
      </c>
      <c r="M275" s="54">
        <f t="shared" si="43"/>
        <v>161.12130714171241</v>
      </c>
      <c r="N275" s="54">
        <f t="shared" si="43"/>
        <v>632.18992839845305</v>
      </c>
      <c r="O275" s="54">
        <f t="shared" si="43"/>
        <v>162.70890088468099</v>
      </c>
      <c r="P275" s="54">
        <f t="shared" si="43"/>
        <v>164.31213783423362</v>
      </c>
      <c r="Q275" s="54">
        <f t="shared" si="43"/>
        <v>165.93117212924452</v>
      </c>
      <c r="R275" s="54">
        <f t="shared" si="43"/>
        <v>167.56615942738088</v>
      </c>
      <c r="S275" s="54">
        <f t="shared" si="43"/>
        <v>660.51837027554006</v>
      </c>
      <c r="T275" s="54">
        <f t="shared" si="43"/>
        <v>170.88462334760294</v>
      </c>
      <c r="U275" s="54">
        <f t="shared" si="43"/>
        <v>174.26880580447613</v>
      </c>
      <c r="V275" s="54">
        <f t="shared" si="43"/>
        <v>345.15342915207907</v>
      </c>
      <c r="W275" s="54">
        <f t="shared" si="43"/>
        <v>177.72000828150706</v>
      </c>
      <c r="X275" s="54">
        <f t="shared" si="43"/>
        <v>181.23955803665518</v>
      </c>
      <c r="Y275" s="54">
        <f t="shared" si="43"/>
        <v>358.95956631816227</v>
      </c>
      <c r="Z275" s="54">
        <f t="shared" si="43"/>
        <v>184.82880861276738</v>
      </c>
      <c r="AA275" s="54">
        <f t="shared" si="43"/>
        <v>188.4891403581214</v>
      </c>
      <c r="AB275" s="54">
        <f t="shared" si="43"/>
        <v>373.31794897088878</v>
      </c>
    </row>
    <row r="276" spans="2:28" hidden="1" outlineLevel="3" x14ac:dyDescent="0.2">
      <c r="B276" s="3" t="s">
        <v>85</v>
      </c>
      <c r="E276" s="8" t="s">
        <v>19</v>
      </c>
      <c r="J276" s="54">
        <f t="shared" ref="J276:AB276" si="44" xml:space="preserve"> J$158</f>
        <v>150</v>
      </c>
      <c r="K276" s="54">
        <f t="shared" si="44"/>
        <v>150</v>
      </c>
      <c r="L276" s="54">
        <f t="shared" si="44"/>
        <v>150</v>
      </c>
      <c r="M276" s="54">
        <f t="shared" si="44"/>
        <v>150</v>
      </c>
      <c r="N276" s="54">
        <f t="shared" si="44"/>
        <v>600</v>
      </c>
      <c r="O276" s="54">
        <f xml:space="preserve"> O$158</f>
        <v>390</v>
      </c>
      <c r="P276" s="54">
        <f t="shared" si="44"/>
        <v>240</v>
      </c>
      <c r="Q276" s="54">
        <f t="shared" si="44"/>
        <v>240</v>
      </c>
      <c r="R276" s="54">
        <f t="shared" si="44"/>
        <v>240</v>
      </c>
      <c r="S276" s="54">
        <f t="shared" si="44"/>
        <v>1110</v>
      </c>
      <c r="T276" s="54">
        <f t="shared" si="44"/>
        <v>670</v>
      </c>
      <c r="U276" s="54">
        <f t="shared" si="44"/>
        <v>420</v>
      </c>
      <c r="V276" s="54">
        <f t="shared" si="44"/>
        <v>1090</v>
      </c>
      <c r="W276" s="54">
        <f t="shared" si="44"/>
        <v>670</v>
      </c>
      <c r="X276" s="54">
        <f t="shared" si="44"/>
        <v>420</v>
      </c>
      <c r="Y276" s="54">
        <f t="shared" si="44"/>
        <v>1090</v>
      </c>
      <c r="Z276" s="54">
        <f t="shared" si="44"/>
        <v>600</v>
      </c>
      <c r="AA276" s="54">
        <f t="shared" si="44"/>
        <v>350</v>
      </c>
      <c r="AB276" s="54">
        <f t="shared" si="44"/>
        <v>950</v>
      </c>
    </row>
    <row r="277" spans="2:28" hidden="1" outlineLevel="2" x14ac:dyDescent="0.25"/>
    <row r="278" spans="2:28" ht="15" hidden="1" outlineLevel="2" x14ac:dyDescent="0.25">
      <c r="B278" s="80" t="s">
        <v>108</v>
      </c>
      <c r="C278" s="81"/>
      <c r="D278" s="81"/>
      <c r="E278" s="82"/>
      <c r="F278" s="83"/>
      <c r="G278" s="83"/>
      <c r="H278" s="83"/>
      <c r="I278" s="81"/>
      <c r="J278" s="82"/>
      <c r="K278" s="82"/>
      <c r="L278" s="82"/>
      <c r="M278" s="82"/>
      <c r="N278" s="82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</row>
    <row r="279" spans="2:28" hidden="1" outlineLevel="3" x14ac:dyDescent="0.25"/>
    <row r="280" spans="2:28" hidden="1" outlineLevel="3" x14ac:dyDescent="0.2">
      <c r="B280" s="50" t="s">
        <v>111</v>
      </c>
      <c r="E280" s="8" t="s">
        <v>19</v>
      </c>
      <c r="J280" s="54">
        <f xml:space="preserve"> J$214 * J$262</f>
        <v>50</v>
      </c>
      <c r="K280" s="54">
        <f t="shared" ref="K280:AB280" si="45" xml:space="preserve"> K$214 * K$262</f>
        <v>100</v>
      </c>
      <c r="L280" s="54">
        <f t="shared" si="45"/>
        <v>250</v>
      </c>
      <c r="M280" s="54">
        <f xml:space="preserve"> M$214 * M$262</f>
        <v>500</v>
      </c>
      <c r="N280" s="54">
        <f t="shared" si="45"/>
        <v>900</v>
      </c>
      <c r="O280" s="54">
        <f t="shared" si="45"/>
        <v>825</v>
      </c>
      <c r="P280" s="54">
        <f t="shared" si="45"/>
        <v>1100</v>
      </c>
      <c r="Q280" s="54">
        <f t="shared" si="45"/>
        <v>1375</v>
      </c>
      <c r="R280" s="54">
        <f t="shared" si="45"/>
        <v>1650</v>
      </c>
      <c r="S280" s="54">
        <f t="shared" si="45"/>
        <v>4950</v>
      </c>
      <c r="T280" s="54">
        <f t="shared" si="45"/>
        <v>3900</v>
      </c>
      <c r="U280" s="54">
        <f t="shared" si="45"/>
        <v>4200</v>
      </c>
      <c r="V280" s="54">
        <f t="shared" si="45"/>
        <v>8100</v>
      </c>
      <c r="W280" s="54">
        <f t="shared" si="45"/>
        <v>4875</v>
      </c>
      <c r="X280" s="54">
        <f t="shared" si="45"/>
        <v>5200</v>
      </c>
      <c r="Y280" s="54">
        <f t="shared" si="45"/>
        <v>10075</v>
      </c>
      <c r="Z280" s="54">
        <f t="shared" si="45"/>
        <v>5950</v>
      </c>
      <c r="AA280" s="54">
        <f t="shared" si="45"/>
        <v>6300</v>
      </c>
      <c r="AB280" s="54">
        <f t="shared" si="45"/>
        <v>12250</v>
      </c>
    </row>
    <row r="281" spans="2:28" hidden="1" outlineLevel="3" x14ac:dyDescent="0.2">
      <c r="B281" s="50" t="s">
        <v>109</v>
      </c>
      <c r="E281" s="8" t="s">
        <v>19</v>
      </c>
      <c r="J281" s="54">
        <f xml:space="preserve"> J$215 * J$262</f>
        <v>25</v>
      </c>
      <c r="K281" s="54">
        <f t="shared" ref="K281:AB281" si="46" xml:space="preserve"> K$215 * K$262</f>
        <v>50</v>
      </c>
      <c r="L281" s="54">
        <f t="shared" si="46"/>
        <v>125</v>
      </c>
      <c r="M281" s="54">
        <f t="shared" si="46"/>
        <v>250</v>
      </c>
      <c r="N281" s="54">
        <f t="shared" si="46"/>
        <v>450</v>
      </c>
      <c r="O281" s="54">
        <f t="shared" si="46"/>
        <v>412.5</v>
      </c>
      <c r="P281" s="54">
        <f t="shared" si="46"/>
        <v>550</v>
      </c>
      <c r="Q281" s="54">
        <f t="shared" si="46"/>
        <v>687.5</v>
      </c>
      <c r="R281" s="54">
        <f t="shared" si="46"/>
        <v>825</v>
      </c>
      <c r="S281" s="54">
        <f t="shared" si="46"/>
        <v>2475</v>
      </c>
      <c r="T281" s="54">
        <f t="shared" si="46"/>
        <v>1950</v>
      </c>
      <c r="U281" s="54">
        <f t="shared" si="46"/>
        <v>2100</v>
      </c>
      <c r="V281" s="54">
        <f t="shared" si="46"/>
        <v>4050</v>
      </c>
      <c r="W281" s="54">
        <f t="shared" si="46"/>
        <v>2437.5</v>
      </c>
      <c r="X281" s="54">
        <f t="shared" si="46"/>
        <v>2600</v>
      </c>
      <c r="Y281" s="54">
        <f t="shared" si="46"/>
        <v>5037.5</v>
      </c>
      <c r="Z281" s="54">
        <f t="shared" si="46"/>
        <v>2975</v>
      </c>
      <c r="AA281" s="54">
        <f t="shared" si="46"/>
        <v>3150</v>
      </c>
      <c r="AB281" s="54">
        <f t="shared" si="46"/>
        <v>6125</v>
      </c>
    </row>
    <row r="282" spans="2:28" hidden="1" outlineLevel="3" x14ac:dyDescent="0.2">
      <c r="B282" s="50" t="s">
        <v>110</v>
      </c>
      <c r="E282" s="8" t="s">
        <v>19</v>
      </c>
      <c r="J282" s="54">
        <f xml:space="preserve"> J$216 * J$262</f>
        <v>150</v>
      </c>
      <c r="K282" s="54">
        <f t="shared" ref="K282:AB282" si="47" xml:space="preserve"> K$216 * K$262</f>
        <v>300</v>
      </c>
      <c r="L282" s="54">
        <f t="shared" si="47"/>
        <v>750</v>
      </c>
      <c r="M282" s="54">
        <f t="shared" si="47"/>
        <v>1500</v>
      </c>
      <c r="N282" s="54">
        <f t="shared" si="47"/>
        <v>2700</v>
      </c>
      <c r="O282" s="54">
        <f t="shared" si="47"/>
        <v>2475</v>
      </c>
      <c r="P282" s="54">
        <f t="shared" si="47"/>
        <v>3300</v>
      </c>
      <c r="Q282" s="54">
        <f t="shared" si="47"/>
        <v>4125</v>
      </c>
      <c r="R282" s="54">
        <f t="shared" si="47"/>
        <v>4950</v>
      </c>
      <c r="S282" s="54">
        <f t="shared" si="47"/>
        <v>14850</v>
      </c>
      <c r="T282" s="54">
        <f t="shared" si="47"/>
        <v>11700</v>
      </c>
      <c r="U282" s="54">
        <f t="shared" si="47"/>
        <v>12600</v>
      </c>
      <c r="V282" s="54">
        <f t="shared" si="47"/>
        <v>24300</v>
      </c>
      <c r="W282" s="54">
        <f t="shared" si="47"/>
        <v>14625</v>
      </c>
      <c r="X282" s="54">
        <f t="shared" si="47"/>
        <v>15600</v>
      </c>
      <c r="Y282" s="54">
        <f t="shared" si="47"/>
        <v>30225</v>
      </c>
      <c r="Z282" s="54">
        <f t="shared" si="47"/>
        <v>17850</v>
      </c>
      <c r="AA282" s="54">
        <f t="shared" si="47"/>
        <v>18900</v>
      </c>
      <c r="AB282" s="54">
        <f t="shared" si="47"/>
        <v>36750</v>
      </c>
    </row>
    <row r="283" spans="2:28" ht="15" hidden="1" outlineLevel="3" x14ac:dyDescent="0.25">
      <c r="B283" s="49" t="s">
        <v>135</v>
      </c>
      <c r="C283" s="49"/>
      <c r="D283" s="49"/>
      <c r="E283" s="53" t="s">
        <v>19</v>
      </c>
      <c r="J283" s="58">
        <f xml:space="preserve"> J280 + J281 - J282</f>
        <v>-75</v>
      </c>
      <c r="K283" s="58">
        <f t="shared" ref="K283:AB283" si="48" xml:space="preserve"> K280 + K281 - K282</f>
        <v>-150</v>
      </c>
      <c r="L283" s="58">
        <f t="shared" si="48"/>
        <v>-375</v>
      </c>
      <c r="M283" s="58">
        <f t="shared" si="48"/>
        <v>-750</v>
      </c>
      <c r="N283" s="58">
        <f t="shared" si="48"/>
        <v>-1350</v>
      </c>
      <c r="O283" s="58">
        <f t="shared" si="48"/>
        <v>-1237.5</v>
      </c>
      <c r="P283" s="58">
        <f t="shared" si="48"/>
        <v>-1650</v>
      </c>
      <c r="Q283" s="58">
        <f t="shared" si="48"/>
        <v>-2062.5</v>
      </c>
      <c r="R283" s="58">
        <f t="shared" si="48"/>
        <v>-2475</v>
      </c>
      <c r="S283" s="58">
        <f t="shared" si="48"/>
        <v>-7425</v>
      </c>
      <c r="T283" s="58">
        <f xml:space="preserve"> T280 + T281 - T282</f>
        <v>-5850</v>
      </c>
      <c r="U283" s="58">
        <f t="shared" si="48"/>
        <v>-6300</v>
      </c>
      <c r="V283" s="58">
        <f t="shared" si="48"/>
        <v>-12150</v>
      </c>
      <c r="W283" s="58">
        <f t="shared" si="48"/>
        <v>-7312.5</v>
      </c>
      <c r="X283" s="58">
        <f t="shared" si="48"/>
        <v>-7800</v>
      </c>
      <c r="Y283" s="58">
        <f t="shared" si="48"/>
        <v>-15112.5</v>
      </c>
      <c r="Z283" s="58">
        <f t="shared" si="48"/>
        <v>-8925</v>
      </c>
      <c r="AA283" s="58">
        <f t="shared" si="48"/>
        <v>-9450</v>
      </c>
      <c r="AB283" s="58">
        <f t="shared" si="48"/>
        <v>-18375</v>
      </c>
    </row>
    <row r="284" spans="2:28" hidden="1" outlineLevel="3" x14ac:dyDescent="0.2">
      <c r="B284" s="50" t="s">
        <v>136</v>
      </c>
      <c r="E284" s="8" t="s">
        <v>19</v>
      </c>
      <c r="J284" s="54">
        <f xml:space="preserve"> J283 - I283</f>
        <v>-75</v>
      </c>
      <c r="K284" s="54">
        <f xml:space="preserve"> K283 - J283</f>
        <v>-75</v>
      </c>
      <c r="L284" s="54">
        <f xml:space="preserve"> L283 - K283</f>
        <v>-225</v>
      </c>
      <c r="M284" s="54">
        <f xml:space="preserve"> M283 - L283</f>
        <v>-375</v>
      </c>
      <c r="N284" s="54">
        <f xml:space="preserve"> N283 - I283</f>
        <v>-1350</v>
      </c>
      <c r="O284" s="54">
        <f xml:space="preserve"> O283 - M283</f>
        <v>-487.5</v>
      </c>
      <c r="P284" s="54">
        <f xml:space="preserve"> P283 - O283</f>
        <v>-412.5</v>
      </c>
      <c r="Q284" s="54">
        <f xml:space="preserve"> Q283 - P283</f>
        <v>-412.5</v>
      </c>
      <c r="R284" s="54">
        <f xml:space="preserve"> R283 - Q283</f>
        <v>-412.5</v>
      </c>
      <c r="S284" s="54">
        <f xml:space="preserve"> S283 - N283</f>
        <v>-6075</v>
      </c>
      <c r="T284" s="54">
        <f xml:space="preserve"> T283 - R283</f>
        <v>-3375</v>
      </c>
      <c r="U284" s="54">
        <f xml:space="preserve"> U283 - T283</f>
        <v>-450</v>
      </c>
      <c r="V284" s="54">
        <f xml:space="preserve"> V283 - S283</f>
        <v>-4725</v>
      </c>
      <c r="W284" s="54">
        <f xml:space="preserve"> W283 - U283</f>
        <v>-1012.5</v>
      </c>
      <c r="X284" s="54">
        <f xml:space="preserve"> X283 - W283</f>
        <v>-487.5</v>
      </c>
      <c r="Y284" s="54">
        <f xml:space="preserve"> Y283 - V283</f>
        <v>-2962.5</v>
      </c>
      <c r="Z284" s="54">
        <f xml:space="preserve"> Z283 - X283</f>
        <v>-1125</v>
      </c>
      <c r="AA284" s="54">
        <f xml:space="preserve"> AA283 - Z283</f>
        <v>-525</v>
      </c>
      <c r="AB284" s="54">
        <f xml:space="preserve"> AB283 - Y283</f>
        <v>-3262.5</v>
      </c>
    </row>
    <row r="285" spans="2:28" hidden="1" outlineLevel="2" x14ac:dyDescent="0.25"/>
    <row r="286" spans="2:28" ht="15" hidden="1" outlineLevel="2" x14ac:dyDescent="0.25">
      <c r="B286" s="80" t="s">
        <v>138</v>
      </c>
      <c r="C286" s="81"/>
      <c r="D286" s="81"/>
      <c r="E286" s="82"/>
      <c r="F286" s="83"/>
      <c r="G286" s="83"/>
      <c r="H286" s="83"/>
      <c r="I286" s="81"/>
      <c r="J286" s="82"/>
      <c r="K286" s="82"/>
      <c r="L286" s="82"/>
      <c r="M286" s="82"/>
      <c r="N286" s="82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  <c r="AB286" s="81"/>
    </row>
    <row r="287" spans="2:28" hidden="1" outlineLevel="3" x14ac:dyDescent="0.25"/>
    <row r="288" spans="2:28" ht="15" hidden="1" outlineLevel="3" x14ac:dyDescent="0.25">
      <c r="B288" s="41" t="s">
        <v>138</v>
      </c>
      <c r="E288" s="8" t="s">
        <v>19</v>
      </c>
      <c r="J288" s="54">
        <f xml:space="preserve"> SUM(J303, J398)</f>
        <v>650</v>
      </c>
      <c r="K288" s="54">
        <f t="shared" ref="K288:M289" si="49" xml:space="preserve"> SUM(K303, K398)</f>
        <v>0</v>
      </c>
      <c r="L288" s="54">
        <f t="shared" si="49"/>
        <v>150</v>
      </c>
      <c r="M288" s="54">
        <f t="shared" si="49"/>
        <v>0</v>
      </c>
      <c r="N288" s="58">
        <f xml:space="preserve">  SUM(J288:M288)</f>
        <v>800</v>
      </c>
      <c r="O288" s="54">
        <f t="shared" ref="O288:R289" si="50" xml:space="preserve"> SUM(O303, O398)</f>
        <v>0</v>
      </c>
      <c r="P288" s="54">
        <f t="shared" si="50"/>
        <v>0</v>
      </c>
      <c r="Q288" s="54">
        <f t="shared" si="50"/>
        <v>0</v>
      </c>
      <c r="R288" s="54">
        <f t="shared" si="50"/>
        <v>0</v>
      </c>
      <c r="S288" s="58">
        <f xml:space="preserve">  SUM(O288:R288)</f>
        <v>0</v>
      </c>
      <c r="T288" s="54">
        <f xml:space="preserve"> SUM(T303, T398)</f>
        <v>0</v>
      </c>
      <c r="U288" s="54">
        <f xml:space="preserve"> SUM(U303, U398)</f>
        <v>0</v>
      </c>
      <c r="V288" s="58">
        <f xml:space="preserve">  SUM(T288:U288)</f>
        <v>0</v>
      </c>
      <c r="W288" s="54">
        <f xml:space="preserve"> SUM(W303, W398)</f>
        <v>300</v>
      </c>
      <c r="X288" s="54">
        <f xml:space="preserve"> SUM(X303, X398)</f>
        <v>0</v>
      </c>
      <c r="Y288" s="58">
        <f xml:space="preserve">  SUM(W288:X288)</f>
        <v>300</v>
      </c>
      <c r="Z288" s="54">
        <f xml:space="preserve"> SUM(Z303, Z398)</f>
        <v>0</v>
      </c>
      <c r="AA288" s="54">
        <f xml:space="preserve"> SUM(AA303, AA398)</f>
        <v>0</v>
      </c>
      <c r="AB288" s="58">
        <f xml:space="preserve">  SUM(Z288:AA288)</f>
        <v>0</v>
      </c>
    </row>
    <row r="289" spans="2:28" ht="15" hidden="1" outlineLevel="3" x14ac:dyDescent="0.25">
      <c r="B289" s="41" t="s">
        <v>139</v>
      </c>
      <c r="E289" s="8" t="s">
        <v>19</v>
      </c>
      <c r="J289" s="54">
        <f xml:space="preserve"> SUM(J304, J399)</f>
        <v>150</v>
      </c>
      <c r="K289" s="54">
        <f t="shared" si="49"/>
        <v>150</v>
      </c>
      <c r="L289" s="54">
        <f t="shared" si="49"/>
        <v>0</v>
      </c>
      <c r="M289" s="54">
        <f t="shared" si="49"/>
        <v>0</v>
      </c>
      <c r="N289" s="58">
        <f xml:space="preserve"> M289</f>
        <v>0</v>
      </c>
      <c r="O289" s="54">
        <f t="shared" si="50"/>
        <v>0</v>
      </c>
      <c r="P289" s="54">
        <f t="shared" si="50"/>
        <v>0</v>
      </c>
      <c r="Q289" s="54">
        <f t="shared" si="50"/>
        <v>0</v>
      </c>
      <c r="R289" s="54">
        <f t="shared" si="50"/>
        <v>0</v>
      </c>
      <c r="S289" s="58">
        <f xml:space="preserve"> R289</f>
        <v>0</v>
      </c>
      <c r="T289" s="54">
        <f xml:space="preserve"> SUM(T304, T399)</f>
        <v>0</v>
      </c>
      <c r="U289" s="54">
        <f xml:space="preserve"> SUM(U304, U399)</f>
        <v>0</v>
      </c>
      <c r="V289" s="58">
        <f xml:space="preserve"> U289</f>
        <v>0</v>
      </c>
      <c r="W289" s="54">
        <f xml:space="preserve"> SUM(W304, W399)</f>
        <v>0</v>
      </c>
      <c r="X289" s="54">
        <f xml:space="preserve"> SUM(X304, X399)</f>
        <v>0</v>
      </c>
      <c r="Y289" s="58">
        <f xml:space="preserve"> X289</f>
        <v>0</v>
      </c>
      <c r="Z289" s="54">
        <f xml:space="preserve"> SUM(Z304, Z399)</f>
        <v>0</v>
      </c>
      <c r="AA289" s="54">
        <f xml:space="preserve"> SUM(AA304, AA399)</f>
        <v>0</v>
      </c>
      <c r="AB289" s="58">
        <f xml:space="preserve"> AA289</f>
        <v>0</v>
      </c>
    </row>
    <row r="290" spans="2:28" ht="15" hidden="1" outlineLevel="3" x14ac:dyDescent="0.2">
      <c r="B290" s="41"/>
      <c r="J290" s="3"/>
      <c r="K290" s="3"/>
      <c r="L290" s="3"/>
      <c r="M290" s="3"/>
      <c r="N290" s="53"/>
      <c r="S290" s="53"/>
      <c r="V290" s="53"/>
      <c r="Y290" s="53"/>
      <c r="AB290" s="53"/>
    </row>
    <row r="291" spans="2:28" ht="15" hidden="1" outlineLevel="3" x14ac:dyDescent="0.25">
      <c r="B291" s="41" t="s">
        <v>140</v>
      </c>
      <c r="E291" s="8" t="s">
        <v>19</v>
      </c>
      <c r="J291" s="54">
        <f xml:space="preserve"> SUM(J306, J401)</f>
        <v>500</v>
      </c>
      <c r="K291" s="54">
        <f t="shared" ref="K291:M292" si="51" xml:space="preserve"> SUM(K306, K401)</f>
        <v>500</v>
      </c>
      <c r="L291" s="54">
        <f t="shared" si="51"/>
        <v>800</v>
      </c>
      <c r="M291" s="54">
        <f t="shared" si="51"/>
        <v>800</v>
      </c>
      <c r="N291" s="58">
        <f>J291</f>
        <v>500</v>
      </c>
      <c r="O291" s="54">
        <f t="shared" ref="O291:R292" si="52" xml:space="preserve"> SUM(O306, O401)</f>
        <v>800</v>
      </c>
      <c r="P291" s="54">
        <f t="shared" si="52"/>
        <v>800</v>
      </c>
      <c r="Q291" s="54">
        <f t="shared" si="52"/>
        <v>800</v>
      </c>
      <c r="R291" s="54">
        <f t="shared" si="52"/>
        <v>800</v>
      </c>
      <c r="S291" s="58">
        <f>O291</f>
        <v>800</v>
      </c>
      <c r="T291" s="54">
        <f xml:space="preserve"> SUM(T306, T401)</f>
        <v>800</v>
      </c>
      <c r="U291" s="54">
        <f xml:space="preserve"> SUM(U306, U401)</f>
        <v>800</v>
      </c>
      <c r="V291" s="58">
        <f>T291</f>
        <v>800</v>
      </c>
      <c r="W291" s="54">
        <f xml:space="preserve"> SUM(W306, W401)</f>
        <v>1100</v>
      </c>
      <c r="X291" s="54">
        <f xml:space="preserve"> SUM(X306, X401)</f>
        <v>800</v>
      </c>
      <c r="Y291" s="58">
        <f>W291</f>
        <v>1100</v>
      </c>
      <c r="Z291" s="54">
        <f xml:space="preserve"> SUM(Z306, Z401)</f>
        <v>800</v>
      </c>
      <c r="AA291" s="54">
        <f xml:space="preserve"> SUM(AA306, AA401)</f>
        <v>800</v>
      </c>
      <c r="AB291" s="58">
        <f>Z291</f>
        <v>800</v>
      </c>
    </row>
    <row r="292" spans="2:28" ht="15" hidden="1" outlineLevel="3" x14ac:dyDescent="0.25">
      <c r="B292" s="41" t="s">
        <v>141</v>
      </c>
      <c r="E292" s="8" t="s">
        <v>19</v>
      </c>
      <c r="J292" s="54">
        <f xml:space="preserve"> SUM(J307, J402)</f>
        <v>500</v>
      </c>
      <c r="K292" s="54">
        <f t="shared" si="51"/>
        <v>500</v>
      </c>
      <c r="L292" s="54">
        <f t="shared" si="51"/>
        <v>800</v>
      </c>
      <c r="M292" s="54">
        <f t="shared" si="51"/>
        <v>800</v>
      </c>
      <c r="N292" s="58">
        <f xml:space="preserve"> M292</f>
        <v>800</v>
      </c>
      <c r="O292" s="54">
        <f t="shared" si="52"/>
        <v>800</v>
      </c>
      <c r="P292" s="54">
        <f t="shared" si="52"/>
        <v>800</v>
      </c>
      <c r="Q292" s="54">
        <f t="shared" si="52"/>
        <v>800</v>
      </c>
      <c r="R292" s="54">
        <f t="shared" si="52"/>
        <v>800</v>
      </c>
      <c r="S292" s="58">
        <f xml:space="preserve"> R292</f>
        <v>800</v>
      </c>
      <c r="T292" s="54">
        <f xml:space="preserve"> SUM(T307, T402)</f>
        <v>800</v>
      </c>
      <c r="U292" s="54">
        <f xml:space="preserve"> SUM(U307, U402)</f>
        <v>800</v>
      </c>
      <c r="V292" s="58">
        <f xml:space="preserve"> U292</f>
        <v>800</v>
      </c>
      <c r="W292" s="54">
        <f xml:space="preserve"> SUM(W307, W402)</f>
        <v>800</v>
      </c>
      <c r="X292" s="54">
        <f xml:space="preserve"> SUM(X307, X402)</f>
        <v>800</v>
      </c>
      <c r="Y292" s="58">
        <f xml:space="preserve"> X292</f>
        <v>800</v>
      </c>
      <c r="Z292" s="54">
        <f xml:space="preserve"> SUM(Z307, Z402)</f>
        <v>800</v>
      </c>
      <c r="AA292" s="54">
        <f xml:space="preserve"> SUM(AA307, AA402)</f>
        <v>550</v>
      </c>
      <c r="AB292" s="58">
        <f xml:space="preserve"> AA292</f>
        <v>550</v>
      </c>
    </row>
    <row r="293" spans="2:28" ht="15" hidden="1" outlineLevel="3" x14ac:dyDescent="0.2">
      <c r="B293" s="41"/>
      <c r="J293" s="3"/>
      <c r="K293" s="3"/>
      <c r="L293" s="3"/>
      <c r="M293" s="3"/>
      <c r="N293" s="53"/>
      <c r="S293" s="53"/>
      <c r="V293" s="53"/>
      <c r="Y293" s="53"/>
      <c r="AB293" s="53"/>
    </row>
    <row r="294" spans="2:28" ht="15" hidden="1" outlineLevel="3" x14ac:dyDescent="0.25">
      <c r="B294" s="41" t="s">
        <v>142</v>
      </c>
      <c r="E294" s="8" t="s">
        <v>19</v>
      </c>
      <c r="J294" s="54">
        <f xml:space="preserve"> SUM(J309, J404)</f>
        <v>0</v>
      </c>
      <c r="K294" s="54">
        <f t="shared" ref="K294:M296" si="53" xml:space="preserve"> SUM(K309, K404)</f>
        <v>12.5</v>
      </c>
      <c r="L294" s="54">
        <f t="shared" si="53"/>
        <v>25</v>
      </c>
      <c r="M294" s="54">
        <f t="shared" si="53"/>
        <v>62.5</v>
      </c>
      <c r="N294" s="58">
        <f xml:space="preserve"> J294</f>
        <v>0</v>
      </c>
      <c r="O294" s="54">
        <f t="shared" ref="O294:R296" si="54" xml:space="preserve"> SUM(O309, O404)</f>
        <v>100</v>
      </c>
      <c r="P294" s="54">
        <f t="shared" si="54"/>
        <v>137.5</v>
      </c>
      <c r="Q294" s="54">
        <f t="shared" si="54"/>
        <v>175</v>
      </c>
      <c r="R294" s="54">
        <f t="shared" si="54"/>
        <v>212.5</v>
      </c>
      <c r="S294" s="58">
        <f xml:space="preserve"> O294</f>
        <v>100</v>
      </c>
      <c r="T294" s="54">
        <f t="shared" ref="T294:U296" si="55" xml:space="preserve"> SUM(T309, T404)</f>
        <v>250</v>
      </c>
      <c r="U294" s="54">
        <f t="shared" si="55"/>
        <v>325</v>
      </c>
      <c r="V294" s="58">
        <f xml:space="preserve"> T294</f>
        <v>250</v>
      </c>
      <c r="W294" s="54">
        <f t="shared" ref="W294:X296" si="56" xml:space="preserve"> SUM(W309, W404)</f>
        <v>400</v>
      </c>
      <c r="X294" s="54">
        <f t="shared" si="56"/>
        <v>225</v>
      </c>
      <c r="Y294" s="58">
        <f xml:space="preserve"> W294</f>
        <v>400</v>
      </c>
      <c r="Z294" s="54">
        <f t="shared" ref="Z294:AA296" si="57" xml:space="preserve"> SUM(Z309, Z404)</f>
        <v>300</v>
      </c>
      <c r="AA294" s="54">
        <f t="shared" si="57"/>
        <v>375</v>
      </c>
      <c r="AB294" s="58">
        <f xml:space="preserve"> Z294</f>
        <v>300</v>
      </c>
    </row>
    <row r="295" spans="2:28" ht="15" hidden="1" outlineLevel="3" x14ac:dyDescent="0.25">
      <c r="B295" s="41" t="s">
        <v>143</v>
      </c>
      <c r="E295" s="8" t="s">
        <v>19</v>
      </c>
      <c r="J295" s="54">
        <f xml:space="preserve"> SUM(J310, J405)</f>
        <v>12.5</v>
      </c>
      <c r="K295" s="54">
        <f t="shared" si="53"/>
        <v>12.5</v>
      </c>
      <c r="L295" s="54">
        <f t="shared" si="53"/>
        <v>37.5</v>
      </c>
      <c r="M295" s="54">
        <f t="shared" si="53"/>
        <v>37.5</v>
      </c>
      <c r="N295" s="58">
        <f xml:space="preserve">  SUM(J295:M295)</f>
        <v>100</v>
      </c>
      <c r="O295" s="54">
        <f t="shared" si="54"/>
        <v>37.5</v>
      </c>
      <c r="P295" s="54">
        <f t="shared" si="54"/>
        <v>37.5</v>
      </c>
      <c r="Q295" s="54">
        <f t="shared" si="54"/>
        <v>37.5</v>
      </c>
      <c r="R295" s="54">
        <f t="shared" si="54"/>
        <v>37.5</v>
      </c>
      <c r="S295" s="58">
        <f xml:space="preserve">  SUM(O295:R295)</f>
        <v>150</v>
      </c>
      <c r="T295" s="54">
        <f t="shared" si="55"/>
        <v>75</v>
      </c>
      <c r="U295" s="54">
        <f t="shared" si="55"/>
        <v>75</v>
      </c>
      <c r="V295" s="58">
        <f xml:space="preserve">  SUM(T295:U295)</f>
        <v>150</v>
      </c>
      <c r="W295" s="54">
        <f t="shared" si="56"/>
        <v>125</v>
      </c>
      <c r="X295" s="54">
        <f t="shared" si="56"/>
        <v>75</v>
      </c>
      <c r="Y295" s="58">
        <f xml:space="preserve">  SUM(W295:X295)</f>
        <v>200</v>
      </c>
      <c r="Z295" s="54">
        <f t="shared" si="57"/>
        <v>75</v>
      </c>
      <c r="AA295" s="54">
        <f t="shared" si="57"/>
        <v>75</v>
      </c>
      <c r="AB295" s="58">
        <f xml:space="preserve">  SUM(Z295:AA295)</f>
        <v>150</v>
      </c>
    </row>
    <row r="296" spans="2:28" ht="15" hidden="1" outlineLevel="3" x14ac:dyDescent="0.25">
      <c r="B296" s="41" t="s">
        <v>144</v>
      </c>
      <c r="E296" s="8" t="s">
        <v>19</v>
      </c>
      <c r="J296" s="54">
        <f xml:space="preserve"> SUM(J311, J406)</f>
        <v>12.5</v>
      </c>
      <c r="K296" s="54">
        <f t="shared" si="53"/>
        <v>25</v>
      </c>
      <c r="L296" s="54">
        <f t="shared" si="53"/>
        <v>62.5</v>
      </c>
      <c r="M296" s="54">
        <f t="shared" si="53"/>
        <v>100</v>
      </c>
      <c r="N296" s="58">
        <f xml:space="preserve"> M296</f>
        <v>100</v>
      </c>
      <c r="O296" s="54">
        <f t="shared" si="54"/>
        <v>137.5</v>
      </c>
      <c r="P296" s="54">
        <f t="shared" si="54"/>
        <v>175</v>
      </c>
      <c r="Q296" s="54">
        <f t="shared" si="54"/>
        <v>212.5</v>
      </c>
      <c r="R296" s="54">
        <f t="shared" si="54"/>
        <v>250</v>
      </c>
      <c r="S296" s="58">
        <f xml:space="preserve"> R296</f>
        <v>250</v>
      </c>
      <c r="T296" s="54">
        <f t="shared" si="55"/>
        <v>325</v>
      </c>
      <c r="U296" s="54">
        <f t="shared" si="55"/>
        <v>400</v>
      </c>
      <c r="V296" s="58">
        <f xml:space="preserve"> U296</f>
        <v>400</v>
      </c>
      <c r="W296" s="54">
        <f t="shared" si="56"/>
        <v>525</v>
      </c>
      <c r="X296" s="54">
        <f t="shared" si="56"/>
        <v>300</v>
      </c>
      <c r="Y296" s="58">
        <f xml:space="preserve"> X296</f>
        <v>300</v>
      </c>
      <c r="Z296" s="54">
        <f t="shared" si="57"/>
        <v>375</v>
      </c>
      <c r="AA296" s="54">
        <f t="shared" si="57"/>
        <v>450</v>
      </c>
      <c r="AB296" s="58">
        <f xml:space="preserve"> AA296</f>
        <v>450</v>
      </c>
    </row>
    <row r="297" spans="2:28" ht="15" hidden="1" outlineLevel="3" x14ac:dyDescent="0.2">
      <c r="B297" s="41"/>
      <c r="J297" s="3"/>
      <c r="K297" s="3"/>
      <c r="L297" s="3"/>
      <c r="M297" s="3"/>
      <c r="N297" s="53"/>
      <c r="S297" s="53"/>
      <c r="V297" s="53"/>
      <c r="Y297" s="53"/>
      <c r="AB297" s="53"/>
    </row>
    <row r="298" spans="2:28" ht="15" hidden="1" outlineLevel="3" x14ac:dyDescent="0.25">
      <c r="B298" s="41" t="s">
        <v>145</v>
      </c>
      <c r="E298" s="8" t="s">
        <v>19</v>
      </c>
      <c r="J298" s="54">
        <f t="shared" ref="J298:M299" si="58" xml:space="preserve"> SUM(J313, J408)</f>
        <v>500</v>
      </c>
      <c r="K298" s="54">
        <f t="shared" si="58"/>
        <v>487.5</v>
      </c>
      <c r="L298" s="54">
        <f t="shared" si="58"/>
        <v>775</v>
      </c>
      <c r="M298" s="54">
        <f t="shared" si="58"/>
        <v>737.5</v>
      </c>
      <c r="N298" s="58">
        <f xml:space="preserve"> J298</f>
        <v>500</v>
      </c>
      <c r="O298" s="54">
        <f t="shared" ref="O298:R299" si="59" xml:space="preserve"> SUM(O313, O408)</f>
        <v>700</v>
      </c>
      <c r="P298" s="54">
        <f t="shared" si="59"/>
        <v>662.5</v>
      </c>
      <c r="Q298" s="54">
        <f t="shared" si="59"/>
        <v>625</v>
      </c>
      <c r="R298" s="54">
        <f t="shared" si="59"/>
        <v>587.5</v>
      </c>
      <c r="S298" s="58">
        <f xml:space="preserve"> O298</f>
        <v>700</v>
      </c>
      <c r="T298" s="54">
        <f xml:space="preserve"> SUM(T313, T408)</f>
        <v>550</v>
      </c>
      <c r="U298" s="54">
        <f xml:space="preserve"> SUM(U313, U408)</f>
        <v>475</v>
      </c>
      <c r="V298" s="58">
        <f xml:space="preserve"> T298</f>
        <v>550</v>
      </c>
      <c r="W298" s="54">
        <f xml:space="preserve"> SUM(W313, W408)</f>
        <v>700</v>
      </c>
      <c r="X298" s="54">
        <f xml:space="preserve"> SUM(X313, X408)</f>
        <v>575</v>
      </c>
      <c r="Y298" s="58">
        <f xml:space="preserve"> W298</f>
        <v>700</v>
      </c>
      <c r="Z298" s="54">
        <f xml:space="preserve"> SUM(Z313, Z408)</f>
        <v>500</v>
      </c>
      <c r="AA298" s="54">
        <f xml:space="preserve"> SUM(AA313, AA408)</f>
        <v>425</v>
      </c>
      <c r="AB298" s="58">
        <f xml:space="preserve"> Z298</f>
        <v>500</v>
      </c>
    </row>
    <row r="299" spans="2:28" ht="15" hidden="1" outlineLevel="3" x14ac:dyDescent="0.25">
      <c r="B299" s="41" t="s">
        <v>146</v>
      </c>
      <c r="E299" s="8" t="s">
        <v>19</v>
      </c>
      <c r="J299" s="54">
        <f t="shared" si="58"/>
        <v>487.5</v>
      </c>
      <c r="K299" s="54">
        <f t="shared" si="58"/>
        <v>475</v>
      </c>
      <c r="L299" s="54">
        <f t="shared" si="58"/>
        <v>737.5</v>
      </c>
      <c r="M299" s="54">
        <f t="shared" si="58"/>
        <v>700</v>
      </c>
      <c r="N299" s="58">
        <f>M299</f>
        <v>700</v>
      </c>
      <c r="O299" s="54">
        <f t="shared" si="59"/>
        <v>662.5</v>
      </c>
      <c r="P299" s="54">
        <f t="shared" si="59"/>
        <v>625</v>
      </c>
      <c r="Q299" s="54">
        <f t="shared" si="59"/>
        <v>587.5</v>
      </c>
      <c r="R299" s="54">
        <f t="shared" si="59"/>
        <v>550</v>
      </c>
      <c r="S299" s="58">
        <f>R299</f>
        <v>550</v>
      </c>
      <c r="T299" s="54">
        <f xml:space="preserve"> SUM(T314, T409)</f>
        <v>475</v>
      </c>
      <c r="U299" s="54">
        <f xml:space="preserve"> SUM(U314, U409)</f>
        <v>400</v>
      </c>
      <c r="V299" s="58">
        <f>U299</f>
        <v>400</v>
      </c>
      <c r="W299" s="54">
        <f xml:space="preserve"> SUM(W314, W409)</f>
        <v>275</v>
      </c>
      <c r="X299" s="54">
        <f xml:space="preserve"> SUM(X314, X409)</f>
        <v>500</v>
      </c>
      <c r="Y299" s="58">
        <f>X299</f>
        <v>500</v>
      </c>
      <c r="Z299" s="54">
        <f xml:space="preserve"> SUM(Z314, Z409)</f>
        <v>425</v>
      </c>
      <c r="AA299" s="54">
        <f xml:space="preserve"> SUM(AA314, AA409)</f>
        <v>100</v>
      </c>
      <c r="AB299" s="58">
        <f>AA299</f>
        <v>100</v>
      </c>
    </row>
    <row r="300" spans="2:28" hidden="1" outlineLevel="3" x14ac:dyDescent="0.25"/>
    <row r="301" spans="2:28" ht="15" hidden="1" outlineLevel="3" collapsed="1" x14ac:dyDescent="0.25">
      <c r="B301" s="88" t="s">
        <v>137</v>
      </c>
      <c r="C301" s="84"/>
      <c r="D301" s="84"/>
      <c r="E301" s="85"/>
      <c r="F301" s="86"/>
      <c r="G301" s="86"/>
      <c r="H301" s="86"/>
      <c r="I301" s="84"/>
      <c r="J301" s="85"/>
      <c r="K301" s="85"/>
      <c r="L301" s="85"/>
      <c r="M301" s="85"/>
      <c r="N301" s="85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  <c r="Z301" s="84"/>
      <c r="AA301" s="84"/>
      <c r="AB301" s="84"/>
    </row>
    <row r="302" spans="2:28" hidden="1" outlineLevel="4" x14ac:dyDescent="0.25"/>
    <row r="303" spans="2:28" ht="15" hidden="1" outlineLevel="4" x14ac:dyDescent="0.25">
      <c r="B303" s="41" t="s">
        <v>149</v>
      </c>
      <c r="E303" s="8" t="s">
        <v>19</v>
      </c>
      <c r="J303" s="54">
        <f xml:space="preserve"> SUM(J321, J341, J361, J381)</f>
        <v>400</v>
      </c>
      <c r="K303" s="54">
        <f t="shared" ref="K303:AA303" si="60" xml:space="preserve"> SUM(K321, K341, K361, K381)</f>
        <v>0</v>
      </c>
      <c r="L303" s="54">
        <f t="shared" si="60"/>
        <v>0</v>
      </c>
      <c r="M303" s="54">
        <f t="shared" si="60"/>
        <v>0</v>
      </c>
      <c r="N303" s="58">
        <f xml:space="preserve">  SUM(J303:M303)</f>
        <v>400</v>
      </c>
      <c r="O303" s="54">
        <f t="shared" si="60"/>
        <v>0</v>
      </c>
      <c r="P303" s="54">
        <f t="shared" si="60"/>
        <v>0</v>
      </c>
      <c r="Q303" s="54">
        <f t="shared" si="60"/>
        <v>0</v>
      </c>
      <c r="R303" s="54">
        <f t="shared" si="60"/>
        <v>0</v>
      </c>
      <c r="S303" s="58">
        <f xml:space="preserve">  SUM(O303:R303)</f>
        <v>0</v>
      </c>
      <c r="T303" s="54">
        <f t="shared" si="60"/>
        <v>0</v>
      </c>
      <c r="U303" s="54">
        <f t="shared" si="60"/>
        <v>0</v>
      </c>
      <c r="V303" s="58">
        <f xml:space="preserve">  SUM(T303:U303)</f>
        <v>0</v>
      </c>
      <c r="W303" s="54">
        <f t="shared" si="60"/>
        <v>0</v>
      </c>
      <c r="X303" s="54">
        <f t="shared" si="60"/>
        <v>0</v>
      </c>
      <c r="Y303" s="58">
        <f xml:space="preserve">  SUM(W303:X303)</f>
        <v>0</v>
      </c>
      <c r="Z303" s="54">
        <f t="shared" si="60"/>
        <v>0</v>
      </c>
      <c r="AA303" s="54">
        <f t="shared" si="60"/>
        <v>0</v>
      </c>
      <c r="AB303" s="58">
        <f xml:space="preserve">  SUM(Z303:AA303)</f>
        <v>0</v>
      </c>
    </row>
    <row r="304" spans="2:28" ht="15" hidden="1" outlineLevel="4" x14ac:dyDescent="0.25">
      <c r="B304" s="41" t="s">
        <v>139</v>
      </c>
      <c r="E304" s="8" t="s">
        <v>19</v>
      </c>
      <c r="J304" s="54">
        <f xml:space="preserve"> SUM(J323, J343, J363, J383)</f>
        <v>0</v>
      </c>
      <c r="K304" s="54">
        <f t="shared" ref="K304:AA304" si="61" xml:space="preserve"> SUM(K323, K343, K363, K383)</f>
        <v>0</v>
      </c>
      <c r="L304" s="54">
        <f t="shared" si="61"/>
        <v>0</v>
      </c>
      <c r="M304" s="54">
        <f t="shared" si="61"/>
        <v>0</v>
      </c>
      <c r="N304" s="58">
        <f xml:space="preserve"> M304</f>
        <v>0</v>
      </c>
      <c r="O304" s="54">
        <f t="shared" si="61"/>
        <v>0</v>
      </c>
      <c r="P304" s="54">
        <f t="shared" si="61"/>
        <v>0</v>
      </c>
      <c r="Q304" s="54">
        <f t="shared" si="61"/>
        <v>0</v>
      </c>
      <c r="R304" s="54">
        <f t="shared" si="61"/>
        <v>0</v>
      </c>
      <c r="S304" s="58">
        <f xml:space="preserve"> R304</f>
        <v>0</v>
      </c>
      <c r="T304" s="54">
        <f t="shared" si="61"/>
        <v>0</v>
      </c>
      <c r="U304" s="54">
        <f t="shared" si="61"/>
        <v>0</v>
      </c>
      <c r="V304" s="58">
        <f xml:space="preserve"> U304</f>
        <v>0</v>
      </c>
      <c r="W304" s="54">
        <f t="shared" si="61"/>
        <v>0</v>
      </c>
      <c r="X304" s="54">
        <f t="shared" si="61"/>
        <v>0</v>
      </c>
      <c r="Y304" s="58">
        <f xml:space="preserve"> X304</f>
        <v>0</v>
      </c>
      <c r="Z304" s="54">
        <f t="shared" si="61"/>
        <v>0</v>
      </c>
      <c r="AA304" s="54">
        <f t="shared" si="61"/>
        <v>0</v>
      </c>
      <c r="AB304" s="58">
        <f xml:space="preserve"> AA304</f>
        <v>0</v>
      </c>
    </row>
    <row r="305" spans="2:28" ht="15" hidden="1" outlineLevel="4" x14ac:dyDescent="0.2">
      <c r="B305" s="41"/>
      <c r="N305" s="53"/>
      <c r="O305" s="8"/>
      <c r="P305" s="8"/>
      <c r="Q305" s="8"/>
      <c r="R305" s="8"/>
      <c r="S305" s="53"/>
      <c r="T305" s="8"/>
      <c r="U305" s="8"/>
      <c r="V305" s="53"/>
      <c r="W305" s="8"/>
      <c r="X305" s="8"/>
      <c r="Y305" s="53"/>
      <c r="Z305" s="8"/>
      <c r="AA305" s="8"/>
      <c r="AB305" s="53"/>
    </row>
    <row r="306" spans="2:28" ht="15" hidden="1" outlineLevel="4" x14ac:dyDescent="0.25">
      <c r="B306" s="41" t="s">
        <v>140</v>
      </c>
      <c r="E306" s="8" t="s">
        <v>19</v>
      </c>
      <c r="J306" s="54">
        <f>SUM(J326, J346, J366, J386)</f>
        <v>400</v>
      </c>
      <c r="K306" s="54">
        <f t="shared" ref="K306:AA307" si="62">SUM(K326, K346, K366, K386)</f>
        <v>400</v>
      </c>
      <c r="L306" s="54">
        <f t="shared" si="62"/>
        <v>400</v>
      </c>
      <c r="M306" s="54">
        <f t="shared" si="62"/>
        <v>400</v>
      </c>
      <c r="N306" s="58">
        <f>J306</f>
        <v>400</v>
      </c>
      <c r="O306" s="54">
        <f t="shared" si="62"/>
        <v>400</v>
      </c>
      <c r="P306" s="54">
        <f t="shared" si="62"/>
        <v>400</v>
      </c>
      <c r="Q306" s="54">
        <f t="shared" si="62"/>
        <v>400</v>
      </c>
      <c r="R306" s="54">
        <f t="shared" si="62"/>
        <v>400</v>
      </c>
      <c r="S306" s="58">
        <f>O306</f>
        <v>400</v>
      </c>
      <c r="T306" s="54">
        <f t="shared" si="62"/>
        <v>400</v>
      </c>
      <c r="U306" s="54">
        <f t="shared" si="62"/>
        <v>400</v>
      </c>
      <c r="V306" s="58">
        <f>T306</f>
        <v>400</v>
      </c>
      <c r="W306" s="54">
        <f t="shared" si="62"/>
        <v>400</v>
      </c>
      <c r="X306" s="54">
        <f t="shared" si="62"/>
        <v>400</v>
      </c>
      <c r="Y306" s="58">
        <f>W306</f>
        <v>400</v>
      </c>
      <c r="Z306" s="54">
        <f t="shared" si="62"/>
        <v>400</v>
      </c>
      <c r="AA306" s="54">
        <f t="shared" si="62"/>
        <v>400</v>
      </c>
      <c r="AB306" s="58">
        <f>Z306</f>
        <v>400</v>
      </c>
    </row>
    <row r="307" spans="2:28" ht="15" hidden="1" outlineLevel="4" x14ac:dyDescent="0.25">
      <c r="B307" s="41" t="s">
        <v>141</v>
      </c>
      <c r="E307" s="8" t="s">
        <v>19</v>
      </c>
      <c r="J307" s="54">
        <f>SUM(J327, J347, J367, J387)</f>
        <v>400</v>
      </c>
      <c r="K307" s="54">
        <f t="shared" si="62"/>
        <v>400</v>
      </c>
      <c r="L307" s="54">
        <f t="shared" si="62"/>
        <v>400</v>
      </c>
      <c r="M307" s="54">
        <f t="shared" si="62"/>
        <v>400</v>
      </c>
      <c r="N307" s="58">
        <f xml:space="preserve"> M307</f>
        <v>400</v>
      </c>
      <c r="O307" s="54">
        <f t="shared" si="62"/>
        <v>400</v>
      </c>
      <c r="P307" s="54">
        <f t="shared" si="62"/>
        <v>400</v>
      </c>
      <c r="Q307" s="54">
        <f t="shared" si="62"/>
        <v>400</v>
      </c>
      <c r="R307" s="54">
        <f t="shared" si="62"/>
        <v>400</v>
      </c>
      <c r="S307" s="58">
        <f xml:space="preserve"> R307</f>
        <v>400</v>
      </c>
      <c r="T307" s="54">
        <f t="shared" si="62"/>
        <v>400</v>
      </c>
      <c r="U307" s="54">
        <f t="shared" si="62"/>
        <v>400</v>
      </c>
      <c r="V307" s="58">
        <f xml:space="preserve"> U307</f>
        <v>400</v>
      </c>
      <c r="W307" s="54">
        <f t="shared" si="62"/>
        <v>400</v>
      </c>
      <c r="X307" s="54">
        <f t="shared" si="62"/>
        <v>400</v>
      </c>
      <c r="Y307" s="58">
        <f xml:space="preserve"> X307</f>
        <v>400</v>
      </c>
      <c r="Z307" s="54">
        <f t="shared" si="62"/>
        <v>400</v>
      </c>
      <c r="AA307" s="54">
        <f t="shared" si="62"/>
        <v>250</v>
      </c>
      <c r="AB307" s="58">
        <f xml:space="preserve"> AA307</f>
        <v>250</v>
      </c>
    </row>
    <row r="308" spans="2:28" ht="15" hidden="1" outlineLevel="4" x14ac:dyDescent="0.2">
      <c r="B308" s="41"/>
      <c r="N308" s="53"/>
      <c r="O308" s="8"/>
      <c r="P308" s="8"/>
      <c r="Q308" s="8"/>
      <c r="R308" s="8"/>
      <c r="S308" s="53"/>
      <c r="T308" s="8"/>
      <c r="U308" s="8"/>
      <c r="V308" s="53"/>
      <c r="W308" s="8"/>
      <c r="X308" s="8"/>
      <c r="Y308" s="53"/>
      <c r="Z308" s="8"/>
      <c r="AA308" s="8"/>
      <c r="AB308" s="53"/>
    </row>
    <row r="309" spans="2:28" ht="15" hidden="1" outlineLevel="4" x14ac:dyDescent="0.25">
      <c r="B309" s="41" t="s">
        <v>142</v>
      </c>
      <c r="E309" s="8" t="s">
        <v>19</v>
      </c>
      <c r="J309" s="54">
        <f xml:space="preserve"> SUM(J329, J349, J369, J389)</f>
        <v>0</v>
      </c>
      <c r="K309" s="54">
        <f xml:space="preserve"> SUM(K329, K349, K369, K389)</f>
        <v>7.5</v>
      </c>
      <c r="L309" s="54">
        <f xml:space="preserve"> SUM(L329, L349, L369, L389)</f>
        <v>15</v>
      </c>
      <c r="M309" s="54">
        <f xml:space="preserve"> SUM(M329, M349, M369, M389)</f>
        <v>22.5</v>
      </c>
      <c r="N309" s="58">
        <f xml:space="preserve"> J309</f>
        <v>0</v>
      </c>
      <c r="O309" s="54">
        <f xml:space="preserve"> SUM(O329, O349, O369, O389)</f>
        <v>30</v>
      </c>
      <c r="P309" s="54">
        <f xml:space="preserve"> SUM(P329, P349, P369, P389)</f>
        <v>37.5</v>
      </c>
      <c r="Q309" s="54">
        <f xml:space="preserve"> SUM(Q329, Q349, Q369, Q389)</f>
        <v>45</v>
      </c>
      <c r="R309" s="54">
        <f xml:space="preserve"> SUM(R329, R349, R369, R389)</f>
        <v>52.5</v>
      </c>
      <c r="S309" s="58">
        <f xml:space="preserve"> O309</f>
        <v>30</v>
      </c>
      <c r="T309" s="54">
        <f xml:space="preserve"> SUM(T329, T349, T369, T389)</f>
        <v>60</v>
      </c>
      <c r="U309" s="54">
        <f xml:space="preserve"> SUM(U329, U349, U369, U389)</f>
        <v>75</v>
      </c>
      <c r="V309" s="58">
        <f xml:space="preserve"> T309</f>
        <v>60</v>
      </c>
      <c r="W309" s="54">
        <f xml:space="preserve"> SUM(W329, W349, W369, W389)</f>
        <v>90</v>
      </c>
      <c r="X309" s="54">
        <f xml:space="preserve"> SUM(X329, X349, X369, X389)</f>
        <v>105</v>
      </c>
      <c r="Y309" s="58">
        <f xml:space="preserve"> W309</f>
        <v>90</v>
      </c>
      <c r="Z309" s="54">
        <f t="shared" ref="Z309:AA311" si="63" xml:space="preserve"> SUM(Z329, Z349, Z369, Z389)</f>
        <v>120</v>
      </c>
      <c r="AA309" s="54">
        <f t="shared" si="63"/>
        <v>135</v>
      </c>
      <c r="AB309" s="58">
        <f xml:space="preserve"> Z309</f>
        <v>120</v>
      </c>
    </row>
    <row r="310" spans="2:28" ht="15" hidden="1" outlineLevel="4" x14ac:dyDescent="0.25">
      <c r="B310" s="41" t="s">
        <v>143</v>
      </c>
      <c r="E310" s="8" t="s">
        <v>19</v>
      </c>
      <c r="J310" s="54">
        <f t="shared" ref="J310:X311" si="64" xml:space="preserve"> SUM(J330, J350, J370, J390)</f>
        <v>7.5</v>
      </c>
      <c r="K310" s="54">
        <f t="shared" si="64"/>
        <v>7.5</v>
      </c>
      <c r="L310" s="54">
        <f t="shared" si="64"/>
        <v>7.5</v>
      </c>
      <c r="M310" s="54">
        <f t="shared" si="64"/>
        <v>7.5</v>
      </c>
      <c r="N310" s="58">
        <f xml:space="preserve">  SUM(J310:M310)</f>
        <v>30</v>
      </c>
      <c r="O310" s="54">
        <f t="shared" si="64"/>
        <v>7.5</v>
      </c>
      <c r="P310" s="54">
        <f t="shared" si="64"/>
        <v>7.5</v>
      </c>
      <c r="Q310" s="54">
        <f t="shared" si="64"/>
        <v>7.5</v>
      </c>
      <c r="R310" s="54">
        <f t="shared" si="64"/>
        <v>7.5</v>
      </c>
      <c r="S310" s="58">
        <f xml:space="preserve">  SUM(O310:R310)</f>
        <v>30</v>
      </c>
      <c r="T310" s="54">
        <f t="shared" si="64"/>
        <v>15</v>
      </c>
      <c r="U310" s="54">
        <f t="shared" si="64"/>
        <v>15</v>
      </c>
      <c r="V310" s="58">
        <f xml:space="preserve">  SUM(T310:U310)</f>
        <v>30</v>
      </c>
      <c r="W310" s="54">
        <f t="shared" si="64"/>
        <v>15</v>
      </c>
      <c r="X310" s="54">
        <f t="shared" si="64"/>
        <v>15</v>
      </c>
      <c r="Y310" s="58">
        <f xml:space="preserve">  SUM(W310:X310)</f>
        <v>30</v>
      </c>
      <c r="Z310" s="54">
        <f t="shared" si="63"/>
        <v>15</v>
      </c>
      <c r="AA310" s="54">
        <f t="shared" si="63"/>
        <v>15</v>
      </c>
      <c r="AB310" s="58">
        <f xml:space="preserve">  SUM(Z310:AA310)</f>
        <v>30</v>
      </c>
    </row>
    <row r="311" spans="2:28" ht="15" hidden="1" outlineLevel="4" x14ac:dyDescent="0.25">
      <c r="B311" s="41" t="s">
        <v>144</v>
      </c>
      <c r="E311" s="8" t="s">
        <v>19</v>
      </c>
      <c r="J311" s="54">
        <f xml:space="preserve"> SUM(J331, J351, J371, J391)</f>
        <v>7.5</v>
      </c>
      <c r="K311" s="54">
        <f t="shared" si="64"/>
        <v>15</v>
      </c>
      <c r="L311" s="54">
        <f t="shared" si="64"/>
        <v>22.5</v>
      </c>
      <c r="M311" s="54">
        <f t="shared" si="64"/>
        <v>30</v>
      </c>
      <c r="N311" s="58">
        <f xml:space="preserve"> M311</f>
        <v>30</v>
      </c>
      <c r="O311" s="54">
        <f t="shared" si="64"/>
        <v>37.5</v>
      </c>
      <c r="P311" s="54">
        <f t="shared" si="64"/>
        <v>45</v>
      </c>
      <c r="Q311" s="54">
        <f t="shared" si="64"/>
        <v>52.5</v>
      </c>
      <c r="R311" s="54">
        <f t="shared" si="64"/>
        <v>60</v>
      </c>
      <c r="S311" s="58">
        <f xml:space="preserve"> R311</f>
        <v>60</v>
      </c>
      <c r="T311" s="54">
        <f t="shared" si="64"/>
        <v>75</v>
      </c>
      <c r="U311" s="54">
        <f t="shared" si="64"/>
        <v>90</v>
      </c>
      <c r="V311" s="58">
        <f xml:space="preserve"> U311</f>
        <v>90</v>
      </c>
      <c r="W311" s="54">
        <f t="shared" si="64"/>
        <v>105</v>
      </c>
      <c r="X311" s="54">
        <f t="shared" si="64"/>
        <v>120</v>
      </c>
      <c r="Y311" s="58">
        <f xml:space="preserve"> X311</f>
        <v>120</v>
      </c>
      <c r="Z311" s="54">
        <f t="shared" si="63"/>
        <v>135</v>
      </c>
      <c r="AA311" s="54">
        <f t="shared" si="63"/>
        <v>150</v>
      </c>
      <c r="AB311" s="58">
        <f xml:space="preserve"> AA311</f>
        <v>150</v>
      </c>
    </row>
    <row r="312" spans="2:28" ht="15" hidden="1" outlineLevel="4" x14ac:dyDescent="0.2">
      <c r="B312" s="41"/>
      <c r="N312" s="53"/>
      <c r="O312" s="8"/>
      <c r="P312" s="8"/>
      <c r="Q312" s="8"/>
      <c r="R312" s="8"/>
      <c r="S312" s="53"/>
      <c r="T312" s="8"/>
      <c r="U312" s="8"/>
      <c r="V312" s="53"/>
      <c r="W312" s="8"/>
      <c r="X312" s="8"/>
      <c r="Y312" s="53"/>
      <c r="Z312" s="8"/>
      <c r="AA312" s="8"/>
      <c r="AB312" s="53"/>
    </row>
    <row r="313" spans="2:28" ht="15" hidden="1" outlineLevel="4" x14ac:dyDescent="0.25">
      <c r="B313" s="41" t="s">
        <v>145</v>
      </c>
      <c r="E313" s="8" t="s">
        <v>19</v>
      </c>
      <c r="J313" s="54">
        <f xml:space="preserve"> SUM(J333, J353, J373, J393)</f>
        <v>400</v>
      </c>
      <c r="K313" s="54">
        <f t="shared" ref="K313:AA314" si="65" xml:space="preserve"> SUM(K333, K353, K373, K393)</f>
        <v>392.5</v>
      </c>
      <c r="L313" s="54">
        <f t="shared" si="65"/>
        <v>385</v>
      </c>
      <c r="M313" s="54">
        <f t="shared" si="65"/>
        <v>377.5</v>
      </c>
      <c r="N313" s="58">
        <f xml:space="preserve"> J313</f>
        <v>400</v>
      </c>
      <c r="O313" s="54">
        <f t="shared" si="65"/>
        <v>370</v>
      </c>
      <c r="P313" s="54">
        <f t="shared" si="65"/>
        <v>362.5</v>
      </c>
      <c r="Q313" s="54">
        <f t="shared" si="65"/>
        <v>355</v>
      </c>
      <c r="R313" s="54">
        <f t="shared" si="65"/>
        <v>347.5</v>
      </c>
      <c r="S313" s="58">
        <f xml:space="preserve"> O313</f>
        <v>370</v>
      </c>
      <c r="T313" s="54">
        <f t="shared" si="65"/>
        <v>340</v>
      </c>
      <c r="U313" s="54">
        <f t="shared" si="65"/>
        <v>325</v>
      </c>
      <c r="V313" s="58">
        <f xml:space="preserve"> T313</f>
        <v>340</v>
      </c>
      <c r="W313" s="54">
        <f t="shared" si="65"/>
        <v>310</v>
      </c>
      <c r="X313" s="54">
        <f t="shared" si="65"/>
        <v>295</v>
      </c>
      <c r="Y313" s="58">
        <f xml:space="preserve"> W313</f>
        <v>310</v>
      </c>
      <c r="Z313" s="54">
        <f t="shared" si="65"/>
        <v>280</v>
      </c>
      <c r="AA313" s="54">
        <f t="shared" si="65"/>
        <v>265</v>
      </c>
      <c r="AB313" s="58">
        <f xml:space="preserve"> Z313</f>
        <v>280</v>
      </c>
    </row>
    <row r="314" spans="2:28" ht="15" hidden="1" outlineLevel="4" x14ac:dyDescent="0.25">
      <c r="B314" s="41" t="s">
        <v>146</v>
      </c>
      <c r="E314" s="8" t="s">
        <v>19</v>
      </c>
      <c r="J314" s="54">
        <f xml:space="preserve"> SUM(J334, J354, J374, J394)</f>
        <v>392.5</v>
      </c>
      <c r="K314" s="54">
        <f t="shared" si="65"/>
        <v>385</v>
      </c>
      <c r="L314" s="54">
        <f t="shared" si="65"/>
        <v>377.5</v>
      </c>
      <c r="M314" s="54">
        <f t="shared" si="65"/>
        <v>370</v>
      </c>
      <c r="N314" s="58">
        <f>M314</f>
        <v>370</v>
      </c>
      <c r="O314" s="54">
        <f t="shared" si="65"/>
        <v>362.5</v>
      </c>
      <c r="P314" s="54">
        <f t="shared" si="65"/>
        <v>355</v>
      </c>
      <c r="Q314" s="54">
        <f t="shared" si="65"/>
        <v>347.5</v>
      </c>
      <c r="R314" s="54">
        <f t="shared" si="65"/>
        <v>340</v>
      </c>
      <c r="S314" s="58">
        <f>R314</f>
        <v>340</v>
      </c>
      <c r="T314" s="54">
        <f t="shared" si="65"/>
        <v>325</v>
      </c>
      <c r="U314" s="54">
        <f t="shared" si="65"/>
        <v>310</v>
      </c>
      <c r="V314" s="58">
        <f>U314</f>
        <v>310</v>
      </c>
      <c r="W314" s="54">
        <f t="shared" si="65"/>
        <v>295</v>
      </c>
      <c r="X314" s="54">
        <f t="shared" si="65"/>
        <v>280</v>
      </c>
      <c r="Y314" s="58">
        <f>X314</f>
        <v>280</v>
      </c>
      <c r="Z314" s="54">
        <f t="shared" si="65"/>
        <v>265</v>
      </c>
      <c r="AA314" s="54">
        <f t="shared" si="65"/>
        <v>100</v>
      </c>
      <c r="AB314" s="58">
        <f>AA314</f>
        <v>100</v>
      </c>
    </row>
    <row r="315" spans="2:28" hidden="1" outlineLevel="4" x14ac:dyDescent="0.2">
      <c r="B315" s="41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</row>
    <row r="316" spans="2:28" ht="15" hidden="1" outlineLevel="4" collapsed="1" x14ac:dyDescent="0.25">
      <c r="B316" s="91" t="str">
        <f xml:space="preserve"> B170</f>
        <v>Патент на промышленный образец</v>
      </c>
    </row>
    <row r="317" spans="2:28" hidden="1" outlineLevel="5" x14ac:dyDescent="0.2">
      <c r="B317" s="75" t="s">
        <v>96</v>
      </c>
      <c r="E317" s="8" t="s">
        <v>19</v>
      </c>
      <c r="G317" s="54">
        <f xml:space="preserve"> G171</f>
        <v>150</v>
      </c>
    </row>
    <row r="318" spans="2:28" hidden="1" outlineLevel="5" x14ac:dyDescent="0.2">
      <c r="B318" s="75" t="s">
        <v>97</v>
      </c>
      <c r="E318" s="8" t="s">
        <v>99</v>
      </c>
      <c r="G318" s="54">
        <f xml:space="preserve"> G172</f>
        <v>5</v>
      </c>
    </row>
    <row r="319" spans="2:28" hidden="1" outlineLevel="5" x14ac:dyDescent="0.2">
      <c r="B319" s="77" t="s">
        <v>98</v>
      </c>
      <c r="E319" s="52" t="s">
        <v>9</v>
      </c>
      <c r="F319" s="70"/>
      <c r="J319" s="55">
        <f t="shared" ref="J319:AB319" si="66" xml:space="preserve"> J173</f>
        <v>1</v>
      </c>
      <c r="K319" s="55">
        <f t="shared" si="66"/>
        <v>0</v>
      </c>
      <c r="L319" s="55">
        <f t="shared" si="66"/>
        <v>0</v>
      </c>
      <c r="M319" s="55">
        <f t="shared" si="66"/>
        <v>0</v>
      </c>
      <c r="N319" s="55">
        <f t="shared" si="66"/>
        <v>1</v>
      </c>
      <c r="O319" s="55">
        <f t="shared" si="66"/>
        <v>0</v>
      </c>
      <c r="P319" s="55">
        <f t="shared" si="66"/>
        <v>0</v>
      </c>
      <c r="Q319" s="55">
        <f t="shared" si="66"/>
        <v>0</v>
      </c>
      <c r="R319" s="55">
        <f xml:space="preserve"> R173</f>
        <v>0</v>
      </c>
      <c r="S319" s="55">
        <f t="shared" si="66"/>
        <v>0</v>
      </c>
      <c r="T319" s="55">
        <f t="shared" si="66"/>
        <v>0</v>
      </c>
      <c r="U319" s="55">
        <f t="shared" si="66"/>
        <v>0</v>
      </c>
      <c r="V319" s="55">
        <f t="shared" si="66"/>
        <v>0</v>
      </c>
      <c r="W319" s="55">
        <f t="shared" si="66"/>
        <v>0</v>
      </c>
      <c r="X319" s="55">
        <f t="shared" si="66"/>
        <v>0</v>
      </c>
      <c r="Y319" s="55">
        <f t="shared" si="66"/>
        <v>0</v>
      </c>
      <c r="Z319" s="55">
        <f t="shared" si="66"/>
        <v>0</v>
      </c>
      <c r="AA319" s="55">
        <f t="shared" si="66"/>
        <v>0</v>
      </c>
      <c r="AB319" s="55">
        <f t="shared" si="66"/>
        <v>0</v>
      </c>
    </row>
    <row r="320" spans="2:28" hidden="1" outlineLevel="5" x14ac:dyDescent="0.2">
      <c r="B320" s="41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0"/>
      <c r="AA320" s="90"/>
      <c r="AB320" s="90"/>
    </row>
    <row r="321" spans="2:28" ht="15" hidden="1" outlineLevel="5" x14ac:dyDescent="0.25">
      <c r="B321" s="61" t="s">
        <v>151</v>
      </c>
      <c r="E321" s="8" t="s">
        <v>19</v>
      </c>
      <c r="J321" s="54">
        <f t="shared" ref="J321:AA321" si="67" xml:space="preserve"> $G317 * J319</f>
        <v>150</v>
      </c>
      <c r="K321" s="54">
        <f t="shared" si="67"/>
        <v>0</v>
      </c>
      <c r="L321" s="54">
        <f t="shared" si="67"/>
        <v>0</v>
      </c>
      <c r="M321" s="54">
        <f t="shared" si="67"/>
        <v>0</v>
      </c>
      <c r="N321" s="58">
        <f xml:space="preserve"> SUM(J321:M321)</f>
        <v>150</v>
      </c>
      <c r="O321" s="54">
        <f t="shared" si="67"/>
        <v>0</v>
      </c>
      <c r="P321" s="54">
        <f t="shared" si="67"/>
        <v>0</v>
      </c>
      <c r="Q321" s="54">
        <f t="shared" si="67"/>
        <v>0</v>
      </c>
      <c r="R321" s="54">
        <f t="shared" si="67"/>
        <v>0</v>
      </c>
      <c r="S321" s="58">
        <f xml:space="preserve"> SUM(O321:R321)</f>
        <v>0</v>
      </c>
      <c r="T321" s="54">
        <f t="shared" si="67"/>
        <v>0</v>
      </c>
      <c r="U321" s="54">
        <f t="shared" si="67"/>
        <v>0</v>
      </c>
      <c r="V321" s="58">
        <f xml:space="preserve"> SUM(T321:U321)</f>
        <v>0</v>
      </c>
      <c r="W321" s="54">
        <f t="shared" si="67"/>
        <v>0</v>
      </c>
      <c r="X321" s="54">
        <f t="shared" si="67"/>
        <v>0</v>
      </c>
      <c r="Y321" s="58">
        <f xml:space="preserve"> SUM(W321:X321)</f>
        <v>0</v>
      </c>
      <c r="Z321" s="54">
        <f t="shared" si="67"/>
        <v>0</v>
      </c>
      <c r="AA321" s="54">
        <f t="shared" si="67"/>
        <v>0</v>
      </c>
      <c r="AB321" s="58">
        <f xml:space="preserve"> SUM(Z321:AA321)</f>
        <v>0</v>
      </c>
    </row>
    <row r="322" spans="2:28" ht="15" hidden="1" outlineLevel="5" x14ac:dyDescent="0.25">
      <c r="B322" s="61" t="s">
        <v>152</v>
      </c>
      <c r="E322" s="8" t="s">
        <v>19</v>
      </c>
      <c r="J322" s="54">
        <f t="shared" ref="J322:AA322" si="68" xml:space="preserve"> I322 + J321</f>
        <v>150</v>
      </c>
      <c r="K322" s="54">
        <f t="shared" si="68"/>
        <v>150</v>
      </c>
      <c r="L322" s="54">
        <f xml:space="preserve"> K322 + L321</f>
        <v>150</v>
      </c>
      <c r="M322" s="54">
        <f t="shared" si="68"/>
        <v>150</v>
      </c>
      <c r="N322" s="58">
        <f xml:space="preserve"> M322</f>
        <v>150</v>
      </c>
      <c r="O322" s="54">
        <f t="shared" si="68"/>
        <v>150</v>
      </c>
      <c r="P322" s="54">
        <f t="shared" si="68"/>
        <v>150</v>
      </c>
      <c r="Q322" s="54">
        <f t="shared" si="68"/>
        <v>150</v>
      </c>
      <c r="R322" s="54">
        <f t="shared" si="68"/>
        <v>150</v>
      </c>
      <c r="S322" s="58">
        <f xml:space="preserve"> R322</f>
        <v>150</v>
      </c>
      <c r="T322" s="54">
        <f t="shared" si="68"/>
        <v>150</v>
      </c>
      <c r="U322" s="54">
        <f t="shared" si="68"/>
        <v>150</v>
      </c>
      <c r="V322" s="58">
        <f xml:space="preserve"> U322</f>
        <v>150</v>
      </c>
      <c r="W322" s="54">
        <f t="shared" si="68"/>
        <v>150</v>
      </c>
      <c r="X322" s="54">
        <f t="shared" si="68"/>
        <v>150</v>
      </c>
      <c r="Y322" s="58">
        <f xml:space="preserve"> X322</f>
        <v>150</v>
      </c>
      <c r="Z322" s="54">
        <f t="shared" si="68"/>
        <v>150</v>
      </c>
      <c r="AA322" s="54">
        <f t="shared" si="68"/>
        <v>150</v>
      </c>
      <c r="AB322" s="58">
        <f xml:space="preserve"> AA322</f>
        <v>150</v>
      </c>
    </row>
    <row r="323" spans="2:28" ht="15" hidden="1" outlineLevel="5" x14ac:dyDescent="0.25">
      <c r="B323" s="61" t="s">
        <v>139</v>
      </c>
      <c r="E323" s="8" t="s">
        <v>19</v>
      </c>
      <c r="J323" s="54">
        <f t="shared" ref="J323:AA323" si="69" xml:space="preserve"> IF(J322 &lt; $G317, J322, 0)</f>
        <v>0</v>
      </c>
      <c r="K323" s="54">
        <f t="shared" si="69"/>
        <v>0</v>
      </c>
      <c r="L323" s="54">
        <f t="shared" si="69"/>
        <v>0</v>
      </c>
      <c r="M323" s="54">
        <f t="shared" si="69"/>
        <v>0</v>
      </c>
      <c r="N323" s="58">
        <f xml:space="preserve"> M323</f>
        <v>0</v>
      </c>
      <c r="O323" s="54">
        <f t="shared" si="69"/>
        <v>0</v>
      </c>
      <c r="P323" s="54">
        <f t="shared" si="69"/>
        <v>0</v>
      </c>
      <c r="Q323" s="54">
        <f t="shared" si="69"/>
        <v>0</v>
      </c>
      <c r="R323" s="54">
        <f t="shared" si="69"/>
        <v>0</v>
      </c>
      <c r="S323" s="58">
        <f xml:space="preserve"> R323</f>
        <v>0</v>
      </c>
      <c r="T323" s="54">
        <f t="shared" si="69"/>
        <v>0</v>
      </c>
      <c r="U323" s="54">
        <f t="shared" si="69"/>
        <v>0</v>
      </c>
      <c r="V323" s="58">
        <f xml:space="preserve"> U323</f>
        <v>0</v>
      </c>
      <c r="W323" s="54">
        <f t="shared" si="69"/>
        <v>0</v>
      </c>
      <c r="X323" s="54">
        <f t="shared" si="69"/>
        <v>0</v>
      </c>
      <c r="Y323" s="58">
        <f xml:space="preserve"> X323</f>
        <v>0</v>
      </c>
      <c r="Z323" s="54">
        <f t="shared" si="69"/>
        <v>0</v>
      </c>
      <c r="AA323" s="54">
        <f t="shared" si="69"/>
        <v>0</v>
      </c>
      <c r="AB323" s="58">
        <f xml:space="preserve"> AA323</f>
        <v>0</v>
      </c>
    </row>
    <row r="324" spans="2:28" ht="15" hidden="1" outlineLevel="5" x14ac:dyDescent="0.25">
      <c r="B324" s="61" t="s">
        <v>153</v>
      </c>
      <c r="E324" s="8" t="s">
        <v>19</v>
      </c>
      <c r="J324" s="54">
        <f t="shared" ref="J324:AA324" si="70" xml:space="preserve"> IF(J322 = $G317, J322, 0)</f>
        <v>150</v>
      </c>
      <c r="K324" s="54">
        <f t="shared" si="70"/>
        <v>150</v>
      </c>
      <c r="L324" s="54">
        <f t="shared" si="70"/>
        <v>150</v>
      </c>
      <c r="M324" s="54">
        <f t="shared" si="70"/>
        <v>150</v>
      </c>
      <c r="N324" s="58">
        <f xml:space="preserve"> M324</f>
        <v>150</v>
      </c>
      <c r="O324" s="54">
        <f t="shared" si="70"/>
        <v>150</v>
      </c>
      <c r="P324" s="54">
        <f t="shared" si="70"/>
        <v>150</v>
      </c>
      <c r="Q324" s="54">
        <f t="shared" si="70"/>
        <v>150</v>
      </c>
      <c r="R324" s="54">
        <f t="shared" si="70"/>
        <v>150</v>
      </c>
      <c r="S324" s="58">
        <f xml:space="preserve"> R324</f>
        <v>150</v>
      </c>
      <c r="T324" s="54">
        <f t="shared" si="70"/>
        <v>150</v>
      </c>
      <c r="U324" s="54">
        <f t="shared" si="70"/>
        <v>150</v>
      </c>
      <c r="V324" s="58">
        <f xml:space="preserve"> U324</f>
        <v>150</v>
      </c>
      <c r="W324" s="54">
        <f t="shared" si="70"/>
        <v>150</v>
      </c>
      <c r="X324" s="54">
        <f t="shared" si="70"/>
        <v>150</v>
      </c>
      <c r="Y324" s="58">
        <f xml:space="preserve"> X324</f>
        <v>150</v>
      </c>
      <c r="Z324" s="54">
        <f t="shared" si="70"/>
        <v>150</v>
      </c>
      <c r="AA324" s="54">
        <f t="shared" si="70"/>
        <v>150</v>
      </c>
      <c r="AB324" s="58">
        <f xml:space="preserve"> AA324</f>
        <v>150</v>
      </c>
    </row>
    <row r="325" spans="2:28" hidden="1" outlineLevel="5" x14ac:dyDescent="0.2">
      <c r="B325" s="61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</row>
    <row r="326" spans="2:28" ht="15" hidden="1" outlineLevel="5" x14ac:dyDescent="0.25">
      <c r="B326" s="61" t="s">
        <v>140</v>
      </c>
      <c r="E326" s="8" t="s">
        <v>19</v>
      </c>
      <c r="J326" s="54">
        <f xml:space="preserve"> IF(J324 &gt; SUM($I330:I330), J324, J324 - SUM($I330:I330))</f>
        <v>150</v>
      </c>
      <c r="K326" s="54">
        <f xml:space="preserve"> IF(K324 &gt; SUM($I330:J330), K324, K324 - SUM($I330:J330))</f>
        <v>150</v>
      </c>
      <c r="L326" s="54">
        <f xml:space="preserve"> IF(L324 &gt; SUM($I330:K330), L324, L324 - SUM($I330:K330))</f>
        <v>150</v>
      </c>
      <c r="M326" s="54">
        <f xml:space="preserve"> IF(M324 &gt; SUM($I330:L330), M324, M324 - SUM($I330:L330))</f>
        <v>150</v>
      </c>
      <c r="N326" s="58">
        <f xml:space="preserve"> J326</f>
        <v>150</v>
      </c>
      <c r="O326" s="54">
        <f xml:space="preserve"> IF(O324 &gt; SUM($I330:N330) - $N330, O324, O324 - (SUM($I330:N330) - $N330))</f>
        <v>150</v>
      </c>
      <c r="P326" s="54">
        <f xml:space="preserve"> IF(P324 &gt; SUM($I330:O330) - $N330, P324, P324 - (SUM($I330:O330) - $N330))</f>
        <v>150</v>
      </c>
      <c r="Q326" s="54">
        <f xml:space="preserve"> IF(Q324 &gt; SUM($I330:P330) - $N330, Q324, Q324 - (SUM($I330:P330) - $N330))</f>
        <v>150</v>
      </c>
      <c r="R326" s="54">
        <f xml:space="preserve"> IF(R324 &gt; SUM($I330:Q330) - $N330, R324, R324 - (SUM($I330:Q330) - $N330))</f>
        <v>150</v>
      </c>
      <c r="S326" s="58">
        <f xml:space="preserve"> O326</f>
        <v>150</v>
      </c>
      <c r="T326" s="54">
        <f xml:space="preserve"> IF(T324 &gt; SUM($I330:S330) - $N330 - $S330, T324, T324 - (SUM($I330:S330) - $N330 - $S330))</f>
        <v>150</v>
      </c>
      <c r="U326" s="54">
        <f xml:space="preserve"> IF(U324 &gt; SUM($I330:T330) - $N330 - $S330, U324, U324 - (SUM($I330:T330) - $N330 - $S330))</f>
        <v>150</v>
      </c>
      <c r="V326" s="58">
        <f xml:space="preserve"> T326</f>
        <v>150</v>
      </c>
      <c r="W326" s="54">
        <f xml:space="preserve"> IF(W324 &gt; SUM($I330:V330) - $N330 - $S330 - $V330, W324, W324 - (SUM($I330:V330) - $N330 - $S330 - $V330))</f>
        <v>150</v>
      </c>
      <c r="X326" s="54">
        <f xml:space="preserve"> IF(X324 &gt; SUM($I330:W330) - $N330 - $S330 - $V330, X324, X324 - (SUM($I330:W330) - $N330 - $S330 - $V330))</f>
        <v>150</v>
      </c>
      <c r="Y326" s="58">
        <f xml:space="preserve"> W326</f>
        <v>150</v>
      </c>
      <c r="Z326" s="54">
        <f xml:space="preserve"> IF(Z324 &gt; SUM($I330:Y330) - $N330 - $S330 - $V330 - $Y330, Z324, Z324 - (SUM($I330:Y330) - $N330 - $S330 - $V330 - $Y330))</f>
        <v>150</v>
      </c>
      <c r="AA326" s="54">
        <f xml:space="preserve"> IF(AA324 &gt; SUM($I330:Z330) - $N330 - $S330 - $V330 - $Y330, AA324, AA324 - (SUM($I330:Z330) - $N330 - $S330 - $V330 - $Y330))</f>
        <v>150</v>
      </c>
      <c r="AB326" s="58">
        <f xml:space="preserve"> Z326</f>
        <v>150</v>
      </c>
    </row>
    <row r="327" spans="2:28" ht="15" hidden="1" outlineLevel="5" x14ac:dyDescent="0.25">
      <c r="B327" s="61" t="s">
        <v>141</v>
      </c>
      <c r="E327" s="8" t="s">
        <v>19</v>
      </c>
      <c r="J327" s="54">
        <f xml:space="preserve"> IF(J324 &gt; SUM($I330:J330), J324, J324 - SUM($I330:J330))</f>
        <v>150</v>
      </c>
      <c r="K327" s="54">
        <f xml:space="preserve"> IF(K324 &gt; SUM($I330:K330), K324, K324 - SUM($I330:K330))</f>
        <v>150</v>
      </c>
      <c r="L327" s="54">
        <f xml:space="preserve"> IF(L324 &gt; SUM($I330:L330), L324, L324 - SUM($I330:L330))</f>
        <v>150</v>
      </c>
      <c r="M327" s="54">
        <f xml:space="preserve"> IF(M324 &gt; SUM($I330:M330), M324, M324 - SUM($I330:M330))</f>
        <v>150</v>
      </c>
      <c r="N327" s="58">
        <f xml:space="preserve"> M327</f>
        <v>150</v>
      </c>
      <c r="O327" s="54">
        <f xml:space="preserve"> IF(O324 &gt; SUM($I330:O330) - $N330, O324, O324 - (SUM($I330:O330) - $N330))</f>
        <v>150</v>
      </c>
      <c r="P327" s="54">
        <f xml:space="preserve"> IF(P324 &gt; SUM($I330:P330) - $N330, P324, P324 - (SUM($I330:P330) - $N330))</f>
        <v>150</v>
      </c>
      <c r="Q327" s="54">
        <f xml:space="preserve"> IF(Q324 &gt; SUM($I330:Q330) - $N330, Q324, Q324 - (SUM($I330:Q330) - $N330))</f>
        <v>150</v>
      </c>
      <c r="R327" s="54">
        <f xml:space="preserve"> IF(R324 &gt; SUM($I330:R330) - $N330, R324, R324 - (SUM($I330:R330) - $N330))</f>
        <v>150</v>
      </c>
      <c r="S327" s="58">
        <f xml:space="preserve"> R327</f>
        <v>150</v>
      </c>
      <c r="T327" s="54">
        <f xml:space="preserve"> IF(T324 &gt; SUM($I330:T330) - $N330 - $S330, T324, T324 - (SUM($I330:T330) - $N330 - $S330))</f>
        <v>150</v>
      </c>
      <c r="U327" s="54">
        <f xml:space="preserve"> IF(U324 &gt; SUM($I330:U330) - $N330 - $S330, U324, U324 - (SUM($I330:U330) - $N330 - $S330))</f>
        <v>150</v>
      </c>
      <c r="V327" s="58">
        <f xml:space="preserve"> U327</f>
        <v>150</v>
      </c>
      <c r="W327" s="54">
        <f xml:space="preserve"> IF(W324 &gt; SUM($I330:W330) - $N330 - $S330 - $V330, W324, W324 - (SUM($I330:W330) - $N330 - $S330 - $V330))</f>
        <v>150</v>
      </c>
      <c r="X327" s="54">
        <f xml:space="preserve"> IF(X324 &gt; SUM($I330:X330) - $N330 - $S330 - $V330, X324, X324 - (SUM($I330:X330) - $N330 - $S330 - $V330))</f>
        <v>150</v>
      </c>
      <c r="Y327" s="58">
        <f xml:space="preserve"> X327</f>
        <v>150</v>
      </c>
      <c r="Z327" s="54">
        <f xml:space="preserve"> IF(Z324 &gt; SUM($I330:Z330) - $N330 - $S330 - $V330 - $Y330, Z324, Z324 - (SUM($I330:Z330) - $N330 - $S330 - $V330 - $Y330))</f>
        <v>150</v>
      </c>
      <c r="AA327" s="54">
        <f xml:space="preserve"> IF(AA324 &gt; SUM($I330:AA330) - $N330 - $S330 - $V330 - $Y330, AA324, AA324 - (SUM($I330:AA330) - $N330 - $S330 - $V330 - $Y330))</f>
        <v>0</v>
      </c>
      <c r="AB327" s="58">
        <f xml:space="preserve"> AA327</f>
        <v>0</v>
      </c>
    </row>
    <row r="328" spans="2:28" hidden="1" outlineLevel="5" x14ac:dyDescent="0.2">
      <c r="B328" s="61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</row>
    <row r="329" spans="2:28" ht="15" hidden="1" outlineLevel="5" x14ac:dyDescent="0.25">
      <c r="B329" s="61" t="s">
        <v>142</v>
      </c>
      <c r="E329" s="8" t="s">
        <v>19</v>
      </c>
      <c r="J329" s="54">
        <f xml:space="preserve"> IF(I331 &gt;= J324, 0, I331)</f>
        <v>0</v>
      </c>
      <c r="K329" s="54">
        <f t="shared" ref="K329:AA329" si="71" xml:space="preserve"> IF(J331 &gt;= K324, 0, J331)</f>
        <v>7.5</v>
      </c>
      <c r="L329" s="54">
        <f t="shared" si="71"/>
        <v>15</v>
      </c>
      <c r="M329" s="54">
        <f t="shared" si="71"/>
        <v>22.5</v>
      </c>
      <c r="N329" s="58">
        <f xml:space="preserve"> J329</f>
        <v>0</v>
      </c>
      <c r="O329" s="54">
        <f t="shared" si="71"/>
        <v>30</v>
      </c>
      <c r="P329" s="54">
        <f t="shared" si="71"/>
        <v>37.5</v>
      </c>
      <c r="Q329" s="54">
        <f t="shared" si="71"/>
        <v>45</v>
      </c>
      <c r="R329" s="54">
        <f t="shared" si="71"/>
        <v>52.5</v>
      </c>
      <c r="S329" s="58">
        <f xml:space="preserve"> O329</f>
        <v>30</v>
      </c>
      <c r="T329" s="54">
        <f t="shared" si="71"/>
        <v>60</v>
      </c>
      <c r="U329" s="54">
        <f t="shared" si="71"/>
        <v>75</v>
      </c>
      <c r="V329" s="58">
        <f xml:space="preserve"> T329</f>
        <v>60</v>
      </c>
      <c r="W329" s="54">
        <f t="shared" si="71"/>
        <v>90</v>
      </c>
      <c r="X329" s="54">
        <f t="shared" si="71"/>
        <v>105</v>
      </c>
      <c r="Y329" s="58">
        <f xml:space="preserve"> W329</f>
        <v>90</v>
      </c>
      <c r="Z329" s="54">
        <f t="shared" si="71"/>
        <v>120</v>
      </c>
      <c r="AA329" s="54">
        <f t="shared" si="71"/>
        <v>135</v>
      </c>
      <c r="AB329" s="58">
        <f xml:space="preserve"> Z329</f>
        <v>120</v>
      </c>
    </row>
    <row r="330" spans="2:28" ht="15" hidden="1" outlineLevel="5" x14ac:dyDescent="0.25">
      <c r="B330" s="61" t="s">
        <v>143</v>
      </c>
      <c r="E330" s="8" t="s">
        <v>19</v>
      </c>
      <c r="J330" s="54">
        <f>IFERROR(IF(SUM($I330:I330) + J324 * 1 / $G318 * J$7 &gt;= $G317, J324 - SUM($I330:I330),  J324 * 1 / $G318 * J$7), 0)</f>
        <v>7.5</v>
      </c>
      <c r="K330" s="54">
        <f>IFERROR(IF(SUM($I330:J330) + K324 * 1 / $G318 * K$7 &gt;= $G317, K324 - SUM($I330:J330),  K324 * 1 / $G318 * K$7), 0)</f>
        <v>7.5</v>
      </c>
      <c r="L330" s="54">
        <f>IFERROR(IF(SUM($I330:K330) + L324 * 1 / $G318 * L$7 &gt;= $G317, L324 - SUM($I330:K330),  L324 * 1 / $G318 * L$7), 0)</f>
        <v>7.5</v>
      </c>
      <c r="M330" s="54">
        <f>IFERROR(IF(SUM($I330:L330) + M324 * 1 / $G318 * M$7 &gt;= $G317, M324 - SUM($I330:L330),  M324 * 1 / $G318 * M$7), 0)</f>
        <v>7.5</v>
      </c>
      <c r="N330" s="58">
        <f xml:space="preserve"> SUM(J330:M330)</f>
        <v>30</v>
      </c>
      <c r="O330" s="54">
        <f>IFERROR(IF(SUM($I330:N330) - $N330 + O324 * 1 / $G318 * O$7 &gt;= $G317, O324 - (SUM($I330:N330) - $N330),  O324 * 1 / $G318 * O$7), 0)</f>
        <v>7.5</v>
      </c>
      <c r="P330" s="54">
        <f>IFERROR(IF(SUM($I330:O330) - $N330 + P324 * 1 / $G318 * P$7 &gt;= $G317, P324 - (SUM($I330:O330) - $N330),  P324 * 1 / $G318 * P$7), 0)</f>
        <v>7.5</v>
      </c>
      <c r="Q330" s="54">
        <f>IFERROR(IF(SUM($I330:P330) - $N330 + Q324 * 1 / $G318 * Q$7 &gt;= $G317, Q324 - (SUM($I330:P330) - $N330),  Q324 * 1 / $G318 * Q$7), 0)</f>
        <v>7.5</v>
      </c>
      <c r="R330" s="54">
        <f>IFERROR(IF(SUM($I330:Q330) - $N330 + R324 * 1 / $G318 * R$7 &gt;= $G317, R324 - (SUM($I330:Q330) - $N330),  R324 * 1 / $G318 * R$7), 0)</f>
        <v>7.5</v>
      </c>
      <c r="S330" s="58">
        <f xml:space="preserve"> SUM(O330:R330)</f>
        <v>30</v>
      </c>
      <c r="T330" s="54">
        <f>IFERROR(IF(SUM($I330:S330) - $N330 - $S330 + T324 * 1 / $G318 * T$7 &gt;= $G317, T324 - (SUM($I330:S330) - $N330 - $S330),  T324 * 1 / $G318 * T$7), 0)</f>
        <v>15</v>
      </c>
      <c r="U330" s="54">
        <f>IFERROR(IF(SUM($I330:T330) - $N330 - $S330 + U324 * 1 / $G318 * U$7 &gt;= $G317, U324 - (SUM($I330:T330) - $N330 - $S330),  U324 * 1 / $G318 * U$7), 0)</f>
        <v>15</v>
      </c>
      <c r="V330" s="58">
        <f xml:space="preserve"> SUM(T330:U330)</f>
        <v>30</v>
      </c>
      <c r="W330" s="54">
        <f>IFERROR(IF(SUM($I330:V330) - $N330 - $S330 - $V330 + W324 * 1 / $G318 * W$7 &gt;= $G317, W324 - (SUM($I330:V330) - $N330 - $S330 - $V330),  W324 * 1 / $G318 * W$7), 0)</f>
        <v>15</v>
      </c>
      <c r="X330" s="54">
        <f>IFERROR(IF(SUM($I330:W330) - $N330 - $S330 - $V330 + X324 * 1 / $G318 * X$7 &gt;= $G317, X324 - (SUM($I330:W330) - $N330 - $S330 - $V330),  X324 * 1 / $G318 * X$7), 0)</f>
        <v>15</v>
      </c>
      <c r="Y330" s="58">
        <f xml:space="preserve"> SUM(W330:X330)</f>
        <v>30</v>
      </c>
      <c r="Z330" s="54">
        <f>IFERROR(IF(SUM($I330:Y330) - $N330 - $S330 - $V330 - $Y330 + Z324 * 1 / $G318 * Z$7 &gt;= $G317, Z324 - (SUM($I330:Y330) - $N330 - $S330 - $V330 - $Y330),  Z324 * 1 / $G318 * Z$7), 0)</f>
        <v>15</v>
      </c>
      <c r="AA330" s="54">
        <f>IFERROR(IF(SUM($I330:Z330) - $N330 - $S330 - $V330 - $Y330 + AA324 * 1 / $G318 * AA$7 &gt;= $G317, AA324 - (SUM($I330:Z330) - $N330 - $S330 - $V330 - $Y330),  AA324 * 1 / $G318 * AA$7), 0)</f>
        <v>15</v>
      </c>
      <c r="AB330" s="58">
        <f xml:space="preserve"> SUM(Z330:AA330)</f>
        <v>30</v>
      </c>
    </row>
    <row r="331" spans="2:28" ht="15" hidden="1" outlineLevel="5" x14ac:dyDescent="0.25">
      <c r="B331" s="61" t="s">
        <v>144</v>
      </c>
      <c r="E331" s="8" t="s">
        <v>19</v>
      </c>
      <c r="J331" s="54">
        <f xml:space="preserve"> J329 + J330</f>
        <v>7.5</v>
      </c>
      <c r="K331" s="54">
        <f t="shared" ref="K331:AA331" si="72" xml:space="preserve"> K329 + K330</f>
        <v>15</v>
      </c>
      <c r="L331" s="54">
        <f t="shared" si="72"/>
        <v>22.5</v>
      </c>
      <c r="M331" s="54">
        <f t="shared" si="72"/>
        <v>30</v>
      </c>
      <c r="N331" s="58">
        <f xml:space="preserve"> M331</f>
        <v>30</v>
      </c>
      <c r="O331" s="54">
        <f t="shared" si="72"/>
        <v>37.5</v>
      </c>
      <c r="P331" s="54">
        <f t="shared" si="72"/>
        <v>45</v>
      </c>
      <c r="Q331" s="54">
        <f t="shared" si="72"/>
        <v>52.5</v>
      </c>
      <c r="R331" s="54">
        <f t="shared" si="72"/>
        <v>60</v>
      </c>
      <c r="S331" s="58">
        <f xml:space="preserve"> R331</f>
        <v>60</v>
      </c>
      <c r="T331" s="54">
        <f t="shared" si="72"/>
        <v>75</v>
      </c>
      <c r="U331" s="54">
        <f t="shared" si="72"/>
        <v>90</v>
      </c>
      <c r="V331" s="58">
        <f xml:space="preserve"> U331</f>
        <v>90</v>
      </c>
      <c r="W331" s="54">
        <f t="shared" si="72"/>
        <v>105</v>
      </c>
      <c r="X331" s="54">
        <f t="shared" si="72"/>
        <v>120</v>
      </c>
      <c r="Y331" s="54">
        <f xml:space="preserve"> X331</f>
        <v>120</v>
      </c>
      <c r="Z331" s="54">
        <f t="shared" si="72"/>
        <v>135</v>
      </c>
      <c r="AA331" s="54">
        <f t="shared" si="72"/>
        <v>150</v>
      </c>
      <c r="AB331" s="54">
        <f xml:space="preserve"> AA331</f>
        <v>150</v>
      </c>
    </row>
    <row r="332" spans="2:28" hidden="1" outlineLevel="5" x14ac:dyDescent="0.2">
      <c r="B332" s="61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</row>
    <row r="333" spans="2:28" ht="15" hidden="1" outlineLevel="5" x14ac:dyDescent="0.25">
      <c r="B333" s="61" t="s">
        <v>145</v>
      </c>
      <c r="E333" s="8" t="s">
        <v>19</v>
      </c>
      <c r="J333" s="54">
        <f xml:space="preserve"> J326 - J329</f>
        <v>150</v>
      </c>
      <c r="K333" s="54">
        <f t="shared" ref="K333:Z333" si="73" xml:space="preserve"> K326 - K329</f>
        <v>142.5</v>
      </c>
      <c r="L333" s="54">
        <f t="shared" si="73"/>
        <v>135</v>
      </c>
      <c r="M333" s="54">
        <f t="shared" si="73"/>
        <v>127.5</v>
      </c>
      <c r="N333" s="58">
        <f xml:space="preserve"> J333</f>
        <v>150</v>
      </c>
      <c r="O333" s="54">
        <f t="shared" si="73"/>
        <v>120</v>
      </c>
      <c r="P333" s="54">
        <f t="shared" si="73"/>
        <v>112.5</v>
      </c>
      <c r="Q333" s="54">
        <f t="shared" si="73"/>
        <v>105</v>
      </c>
      <c r="R333" s="54">
        <f t="shared" si="73"/>
        <v>97.5</v>
      </c>
      <c r="S333" s="58">
        <f xml:space="preserve"> O333</f>
        <v>120</v>
      </c>
      <c r="T333" s="54">
        <f t="shared" si="73"/>
        <v>90</v>
      </c>
      <c r="U333" s="54">
        <f t="shared" si="73"/>
        <v>75</v>
      </c>
      <c r="V333" s="58">
        <f xml:space="preserve"> T333</f>
        <v>90</v>
      </c>
      <c r="W333" s="54">
        <f t="shared" si="73"/>
        <v>60</v>
      </c>
      <c r="X333" s="54">
        <f t="shared" si="73"/>
        <v>45</v>
      </c>
      <c r="Y333" s="58">
        <f xml:space="preserve"> W333</f>
        <v>60</v>
      </c>
      <c r="Z333" s="54">
        <f t="shared" si="73"/>
        <v>30</v>
      </c>
      <c r="AA333" s="54">
        <f xml:space="preserve"> AA326 - AA329</f>
        <v>15</v>
      </c>
      <c r="AB333" s="58">
        <f xml:space="preserve"> Z333</f>
        <v>30</v>
      </c>
    </row>
    <row r="334" spans="2:28" ht="15" hidden="1" outlineLevel="5" x14ac:dyDescent="0.25">
      <c r="B334" s="61" t="s">
        <v>146</v>
      </c>
      <c r="E334" s="8" t="s">
        <v>19</v>
      </c>
      <c r="J334" s="54">
        <f xml:space="preserve"> J327 - J331</f>
        <v>142.5</v>
      </c>
      <c r="K334" s="54">
        <f t="shared" ref="K334:Z334" si="74" xml:space="preserve"> K327 - K331</f>
        <v>135</v>
      </c>
      <c r="L334" s="54">
        <f t="shared" si="74"/>
        <v>127.5</v>
      </c>
      <c r="M334" s="54">
        <f t="shared" si="74"/>
        <v>120</v>
      </c>
      <c r="N334" s="58">
        <f>M334</f>
        <v>120</v>
      </c>
      <c r="O334" s="54">
        <f t="shared" si="74"/>
        <v>112.5</v>
      </c>
      <c r="P334" s="54">
        <f t="shared" si="74"/>
        <v>105</v>
      </c>
      <c r="Q334" s="54">
        <f t="shared" si="74"/>
        <v>97.5</v>
      </c>
      <c r="R334" s="54">
        <f t="shared" si="74"/>
        <v>90</v>
      </c>
      <c r="S334" s="58">
        <f>R334</f>
        <v>90</v>
      </c>
      <c r="T334" s="54">
        <f t="shared" si="74"/>
        <v>75</v>
      </c>
      <c r="U334" s="54">
        <f t="shared" si="74"/>
        <v>60</v>
      </c>
      <c r="V334" s="58">
        <f xml:space="preserve"> U334</f>
        <v>60</v>
      </c>
      <c r="W334" s="54">
        <f t="shared" si="74"/>
        <v>45</v>
      </c>
      <c r="X334" s="54">
        <f t="shared" si="74"/>
        <v>30</v>
      </c>
      <c r="Y334" s="58">
        <f xml:space="preserve"> X334</f>
        <v>30</v>
      </c>
      <c r="Z334" s="54">
        <f t="shared" si="74"/>
        <v>15</v>
      </c>
      <c r="AA334" s="54">
        <f xml:space="preserve"> AA327 - AA331</f>
        <v>-150</v>
      </c>
      <c r="AB334" s="58">
        <f xml:space="preserve"> AA334</f>
        <v>-150</v>
      </c>
    </row>
    <row r="335" spans="2:28" hidden="1" outlineLevel="4" x14ac:dyDescent="0.2">
      <c r="B335" s="41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</row>
    <row r="336" spans="2:28" ht="15" hidden="1" outlineLevel="4" collapsed="1" x14ac:dyDescent="0.25">
      <c r="B336" s="91" t="str">
        <f xml:space="preserve"> B175</f>
        <v>Лицензия на ПО для производства</v>
      </c>
    </row>
    <row r="337" spans="2:28" hidden="1" outlineLevel="5" x14ac:dyDescent="0.2">
      <c r="B337" s="75" t="s">
        <v>96</v>
      </c>
      <c r="E337" s="8" t="s">
        <v>19</v>
      </c>
      <c r="G337" s="54">
        <f xml:space="preserve"> G176</f>
        <v>250</v>
      </c>
    </row>
    <row r="338" spans="2:28" hidden="1" outlineLevel="5" x14ac:dyDescent="0.2">
      <c r="B338" s="75" t="s">
        <v>97</v>
      </c>
      <c r="E338" s="8" t="s">
        <v>99</v>
      </c>
      <c r="G338" s="54">
        <f xml:space="preserve"> G177</f>
        <v>0</v>
      </c>
    </row>
    <row r="339" spans="2:28" hidden="1" outlineLevel="5" x14ac:dyDescent="0.2">
      <c r="B339" s="77" t="s">
        <v>98</v>
      </c>
      <c r="E339" s="52" t="s">
        <v>9</v>
      </c>
      <c r="F339" s="70"/>
      <c r="J339" s="55">
        <f t="shared" ref="J339:AB339" si="75" xml:space="preserve">  J178</f>
        <v>1</v>
      </c>
      <c r="K339" s="55">
        <f t="shared" si="75"/>
        <v>0</v>
      </c>
      <c r="L339" s="55">
        <f t="shared" si="75"/>
        <v>0</v>
      </c>
      <c r="M339" s="55">
        <f t="shared" si="75"/>
        <v>0</v>
      </c>
      <c r="N339" s="55">
        <f t="shared" si="75"/>
        <v>1</v>
      </c>
      <c r="O339" s="55">
        <f t="shared" si="75"/>
        <v>0</v>
      </c>
      <c r="P339" s="55">
        <f t="shared" si="75"/>
        <v>0</v>
      </c>
      <c r="Q339" s="55">
        <f t="shared" si="75"/>
        <v>0</v>
      </c>
      <c r="R339" s="55">
        <f t="shared" si="75"/>
        <v>0</v>
      </c>
      <c r="S339" s="55">
        <f t="shared" si="75"/>
        <v>0</v>
      </c>
      <c r="T339" s="55">
        <f t="shared" si="75"/>
        <v>0</v>
      </c>
      <c r="U339" s="55">
        <f t="shared" si="75"/>
        <v>0</v>
      </c>
      <c r="V339" s="55">
        <f t="shared" si="75"/>
        <v>0</v>
      </c>
      <c r="W339" s="55">
        <f t="shared" si="75"/>
        <v>0</v>
      </c>
      <c r="X339" s="55">
        <f t="shared" si="75"/>
        <v>0</v>
      </c>
      <c r="Y339" s="55">
        <f t="shared" si="75"/>
        <v>0</v>
      </c>
      <c r="Z339" s="55">
        <f t="shared" si="75"/>
        <v>0</v>
      </c>
      <c r="AA339" s="55">
        <f t="shared" si="75"/>
        <v>0</v>
      </c>
      <c r="AB339" s="55">
        <f t="shared" si="75"/>
        <v>0</v>
      </c>
    </row>
    <row r="340" spans="2:28" hidden="1" outlineLevel="5" x14ac:dyDescent="0.2">
      <c r="B340" s="41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</row>
    <row r="341" spans="2:28" ht="15" hidden="1" outlineLevel="5" x14ac:dyDescent="0.25">
      <c r="B341" s="61" t="s">
        <v>151</v>
      </c>
      <c r="E341" s="8" t="s">
        <v>19</v>
      </c>
      <c r="J341" s="54">
        <f xml:space="preserve"> $G337 * J339</f>
        <v>250</v>
      </c>
      <c r="K341" s="54">
        <f xml:space="preserve"> $G337 * K339</f>
        <v>0</v>
      </c>
      <c r="L341" s="54">
        <f xml:space="preserve"> $G337 * L339</f>
        <v>0</v>
      </c>
      <c r="M341" s="54">
        <f xml:space="preserve"> $G337 * M339</f>
        <v>0</v>
      </c>
      <c r="N341" s="58">
        <f xml:space="preserve"> SUM(J341:M341)</f>
        <v>250</v>
      </c>
      <c r="O341" s="54">
        <f xml:space="preserve"> $G337 * O339</f>
        <v>0</v>
      </c>
      <c r="P341" s="54">
        <f xml:space="preserve"> $G337 * P339</f>
        <v>0</v>
      </c>
      <c r="Q341" s="54">
        <f xml:space="preserve"> $G337 * Q339</f>
        <v>0</v>
      </c>
      <c r="R341" s="54">
        <f xml:space="preserve"> $G337 * R339</f>
        <v>0</v>
      </c>
      <c r="S341" s="58">
        <f xml:space="preserve"> SUM(O341:R341)</f>
        <v>0</v>
      </c>
      <c r="T341" s="54">
        <f xml:space="preserve"> $G337 * T339</f>
        <v>0</v>
      </c>
      <c r="U341" s="54">
        <f xml:space="preserve"> $G337 * U339</f>
        <v>0</v>
      </c>
      <c r="V341" s="58">
        <f xml:space="preserve"> SUM(T341:U341)</f>
        <v>0</v>
      </c>
      <c r="W341" s="54">
        <f xml:space="preserve"> $G337 * W339</f>
        <v>0</v>
      </c>
      <c r="X341" s="54">
        <f xml:space="preserve"> $G337 * X339</f>
        <v>0</v>
      </c>
      <c r="Y341" s="58">
        <f xml:space="preserve"> SUM(W341:X341)</f>
        <v>0</v>
      </c>
      <c r="Z341" s="54">
        <f xml:space="preserve"> $G337 * Z339</f>
        <v>0</v>
      </c>
      <c r="AA341" s="54">
        <f xml:space="preserve"> $G337 * AA339</f>
        <v>0</v>
      </c>
      <c r="AB341" s="58">
        <f xml:space="preserve"> SUM(Z341:AA341)</f>
        <v>0</v>
      </c>
    </row>
    <row r="342" spans="2:28" ht="15" hidden="1" outlineLevel="5" x14ac:dyDescent="0.25">
      <c r="B342" s="61" t="s">
        <v>152</v>
      </c>
      <c r="E342" s="8" t="s">
        <v>19</v>
      </c>
      <c r="J342" s="54">
        <f xml:space="preserve"> I342 + J341</f>
        <v>250</v>
      </c>
      <c r="K342" s="54">
        <f xml:space="preserve"> J342 + K341</f>
        <v>250</v>
      </c>
      <c r="L342" s="54">
        <f xml:space="preserve"> K342 + L341</f>
        <v>250</v>
      </c>
      <c r="M342" s="54">
        <f xml:space="preserve"> L342 + M341</f>
        <v>250</v>
      </c>
      <c r="N342" s="58">
        <f xml:space="preserve"> M342</f>
        <v>250</v>
      </c>
      <c r="O342" s="54">
        <f xml:space="preserve"> N342 + O341</f>
        <v>250</v>
      </c>
      <c r="P342" s="54">
        <f xml:space="preserve"> O342 + P341</f>
        <v>250</v>
      </c>
      <c r="Q342" s="54">
        <f xml:space="preserve"> P342 + Q341</f>
        <v>250</v>
      </c>
      <c r="R342" s="54">
        <f xml:space="preserve"> Q342 + R341</f>
        <v>250</v>
      </c>
      <c r="S342" s="58">
        <f xml:space="preserve"> R342</f>
        <v>250</v>
      </c>
      <c r="T342" s="54">
        <f xml:space="preserve"> S342 + T341</f>
        <v>250</v>
      </c>
      <c r="U342" s="54">
        <f xml:space="preserve"> T342 + U341</f>
        <v>250</v>
      </c>
      <c r="V342" s="58">
        <f xml:space="preserve"> U342</f>
        <v>250</v>
      </c>
      <c r="W342" s="54">
        <f xml:space="preserve"> V342 + W341</f>
        <v>250</v>
      </c>
      <c r="X342" s="54">
        <f xml:space="preserve"> W342 + X341</f>
        <v>250</v>
      </c>
      <c r="Y342" s="58">
        <f xml:space="preserve"> X342</f>
        <v>250</v>
      </c>
      <c r="Z342" s="54">
        <f xml:space="preserve"> Y342 + Z341</f>
        <v>250</v>
      </c>
      <c r="AA342" s="54">
        <f xml:space="preserve"> Z342 + AA341</f>
        <v>250</v>
      </c>
      <c r="AB342" s="58">
        <f xml:space="preserve"> AA342</f>
        <v>250</v>
      </c>
    </row>
    <row r="343" spans="2:28" ht="15" hidden="1" outlineLevel="5" x14ac:dyDescent="0.25">
      <c r="B343" s="61" t="s">
        <v>139</v>
      </c>
      <c r="E343" s="8" t="s">
        <v>19</v>
      </c>
      <c r="J343" s="54">
        <f xml:space="preserve"> IF(J342 &lt; $G337, J342, 0)</f>
        <v>0</v>
      </c>
      <c r="K343" s="54">
        <f xml:space="preserve"> IF(K342 &lt; $G337, K342, 0)</f>
        <v>0</v>
      </c>
      <c r="L343" s="54">
        <f xml:space="preserve"> IF(L342 &lt; $G337, L342, 0)</f>
        <v>0</v>
      </c>
      <c r="M343" s="54">
        <f xml:space="preserve"> IF(M342 &lt; $G337, M342, 0)</f>
        <v>0</v>
      </c>
      <c r="N343" s="58">
        <f xml:space="preserve"> M343</f>
        <v>0</v>
      </c>
      <c r="O343" s="54">
        <f xml:space="preserve"> IF(O342 &lt; $G337, O342, 0)</f>
        <v>0</v>
      </c>
      <c r="P343" s="54">
        <f xml:space="preserve"> IF(P342 &lt; $G337, P342, 0)</f>
        <v>0</v>
      </c>
      <c r="Q343" s="54">
        <f xml:space="preserve"> IF(Q342 &lt; $G337, Q342, 0)</f>
        <v>0</v>
      </c>
      <c r="R343" s="54">
        <f xml:space="preserve"> IF(R342 &lt; $G337, R342, 0)</f>
        <v>0</v>
      </c>
      <c r="S343" s="58">
        <f xml:space="preserve"> R343</f>
        <v>0</v>
      </c>
      <c r="T343" s="54">
        <f xml:space="preserve"> IF(T342 &lt; $G337, T342, 0)</f>
        <v>0</v>
      </c>
      <c r="U343" s="54">
        <f xml:space="preserve"> IF(U342 &lt; $G337, U342, 0)</f>
        <v>0</v>
      </c>
      <c r="V343" s="58">
        <f xml:space="preserve"> U343</f>
        <v>0</v>
      </c>
      <c r="W343" s="54">
        <f xml:space="preserve"> IF(W342 &lt; $G337, W342, 0)</f>
        <v>0</v>
      </c>
      <c r="X343" s="54">
        <f xml:space="preserve"> IF(X342 &lt; $G337, X342, 0)</f>
        <v>0</v>
      </c>
      <c r="Y343" s="58">
        <f xml:space="preserve"> X343</f>
        <v>0</v>
      </c>
      <c r="Z343" s="54">
        <f xml:space="preserve"> IF(Z342 &lt; $G337, Z342, 0)</f>
        <v>0</v>
      </c>
      <c r="AA343" s="54">
        <f xml:space="preserve"> IF(AA342 &lt; $G337, AA342, 0)</f>
        <v>0</v>
      </c>
      <c r="AB343" s="58">
        <f xml:space="preserve"> AA343</f>
        <v>0</v>
      </c>
    </row>
    <row r="344" spans="2:28" ht="15" hidden="1" outlineLevel="5" x14ac:dyDescent="0.25">
      <c r="B344" s="61" t="s">
        <v>153</v>
      </c>
      <c r="E344" s="8" t="s">
        <v>19</v>
      </c>
      <c r="J344" s="54">
        <f xml:space="preserve"> IF(J342 = $G337, J342, 0)</f>
        <v>250</v>
      </c>
      <c r="K344" s="54">
        <f xml:space="preserve"> IF(K342 = $G337, K342, 0)</f>
        <v>250</v>
      </c>
      <c r="L344" s="54">
        <f xml:space="preserve"> IF(L342 = $G337, L342, 0)</f>
        <v>250</v>
      </c>
      <c r="M344" s="54">
        <f xml:space="preserve"> IF(M342 = $G337, M342, 0)</f>
        <v>250</v>
      </c>
      <c r="N344" s="58">
        <f xml:space="preserve"> M344</f>
        <v>250</v>
      </c>
      <c r="O344" s="54">
        <f xml:space="preserve"> IF(O342 = $G337, O342, 0)</f>
        <v>250</v>
      </c>
      <c r="P344" s="54">
        <f xml:space="preserve"> IF(P342 = $G337, P342, 0)</f>
        <v>250</v>
      </c>
      <c r="Q344" s="54">
        <f xml:space="preserve"> IF(Q342 = $G337, Q342, 0)</f>
        <v>250</v>
      </c>
      <c r="R344" s="54">
        <f xml:space="preserve"> IF(R342 = $G337, R342, 0)</f>
        <v>250</v>
      </c>
      <c r="S344" s="58">
        <f xml:space="preserve"> R344</f>
        <v>250</v>
      </c>
      <c r="T344" s="54">
        <f xml:space="preserve"> IF(T342 = $G337, T342, 0)</f>
        <v>250</v>
      </c>
      <c r="U344" s="54">
        <f xml:space="preserve"> IF(U342 = $G337, U342, 0)</f>
        <v>250</v>
      </c>
      <c r="V344" s="58">
        <f xml:space="preserve"> U344</f>
        <v>250</v>
      </c>
      <c r="W344" s="54">
        <f xml:space="preserve"> IF(W342 = $G337, W342, 0)</f>
        <v>250</v>
      </c>
      <c r="X344" s="54">
        <f xml:space="preserve"> IF(X342 = $G337, X342, 0)</f>
        <v>250</v>
      </c>
      <c r="Y344" s="58">
        <f xml:space="preserve"> X344</f>
        <v>250</v>
      </c>
      <c r="Z344" s="54">
        <f xml:space="preserve"> IF(Z342 = $G337, Z342, 0)</f>
        <v>250</v>
      </c>
      <c r="AA344" s="54">
        <f xml:space="preserve"> IF(AA342 = $G337, AA342, 0)</f>
        <v>250</v>
      </c>
      <c r="AB344" s="58">
        <f xml:space="preserve"> AA344</f>
        <v>250</v>
      </c>
    </row>
    <row r="345" spans="2:28" hidden="1" outlineLevel="5" x14ac:dyDescent="0.2">
      <c r="B345" s="61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</row>
    <row r="346" spans="2:28" ht="15" hidden="1" outlineLevel="5" x14ac:dyDescent="0.25">
      <c r="B346" s="61" t="s">
        <v>140</v>
      </c>
      <c r="E346" s="8" t="s">
        <v>19</v>
      </c>
      <c r="J346" s="54">
        <f xml:space="preserve"> IF(J344 &gt; SUM($I350:I350), J344, J344 - SUM($I350:I350))</f>
        <v>250</v>
      </c>
      <c r="K346" s="54">
        <f xml:space="preserve"> IF(K344 &gt; SUM($I350:J350), K344, K344 - SUM($I350:J350))</f>
        <v>250</v>
      </c>
      <c r="L346" s="54">
        <f xml:space="preserve"> IF(L344 &gt; SUM($I350:K350), L344, L344 - SUM($I350:K350))</f>
        <v>250</v>
      </c>
      <c r="M346" s="54">
        <f xml:space="preserve"> IF(M344 &gt; SUM($I350:L350), M344, M344 - SUM($I350:L350))</f>
        <v>250</v>
      </c>
      <c r="N346" s="58">
        <f xml:space="preserve"> J346</f>
        <v>250</v>
      </c>
      <c r="O346" s="54">
        <f xml:space="preserve"> IF(O344 &gt; SUM($I350:N350) - $N350, O344, O344 - (SUM($I350:N350) - $N350))</f>
        <v>250</v>
      </c>
      <c r="P346" s="54">
        <f xml:space="preserve"> IF(P344 &gt; SUM($I350:O350) - $N350, P344, P344 - (SUM($I350:O350) - $N350))</f>
        <v>250</v>
      </c>
      <c r="Q346" s="54">
        <f xml:space="preserve"> IF(Q344 &gt; SUM($I350:P350) - $N350, Q344, Q344 - (SUM($I350:P350) - $N350))</f>
        <v>250</v>
      </c>
      <c r="R346" s="54">
        <f xml:space="preserve"> IF(R344 &gt; SUM($I350:Q350) - $N350, R344, R344 - (SUM($I350:Q350) - $N350))</f>
        <v>250</v>
      </c>
      <c r="S346" s="58">
        <f xml:space="preserve"> O346</f>
        <v>250</v>
      </c>
      <c r="T346" s="54">
        <f xml:space="preserve"> IF(T344 &gt; SUM($I350:S350) - $N350 - $S350, T344, T344 - (SUM($I350:S350) - $N350 - $S350))</f>
        <v>250</v>
      </c>
      <c r="U346" s="54">
        <f xml:space="preserve"> IF(U344 &gt; SUM($I350:T350) - $N350 - $S350, U344, U344 - (SUM($I350:T350) - $N350 - $S350))</f>
        <v>250</v>
      </c>
      <c r="V346" s="58">
        <f xml:space="preserve"> T346</f>
        <v>250</v>
      </c>
      <c r="W346" s="54">
        <f xml:space="preserve"> IF(W344 &gt; SUM($I350:V350) - $N350 - $S350 - $V350, W344, W344 - (SUM($I350:V350) - $N350 - $S350 - $V350))</f>
        <v>250</v>
      </c>
      <c r="X346" s="54">
        <f xml:space="preserve"> IF(X344 &gt; SUM($I350:W350) - $N350 - $S350 - $V350, X344, X344 - (SUM($I350:W350) - $N350 - $S350 - $V350))</f>
        <v>250</v>
      </c>
      <c r="Y346" s="58">
        <f xml:space="preserve"> W346</f>
        <v>250</v>
      </c>
      <c r="Z346" s="54">
        <f xml:space="preserve"> IF(Z344 &gt; SUM($I350:Y350) - $N350 - $S350 - $V350 - $Y350, Z344, Z344 - (SUM($I350:Y350) - $N350 - $S350 - $V350 - $Y350))</f>
        <v>250</v>
      </c>
      <c r="AA346" s="54">
        <f xml:space="preserve"> IF(AA344 &gt; SUM($I350:Z350) - $N350 - $S350 - $V350 - $Y350, AA344, AA344 - (SUM($I350:Z350) - $N350 - $S350 - $V350 - $Y350))</f>
        <v>250</v>
      </c>
      <c r="AB346" s="58">
        <f xml:space="preserve"> Z346</f>
        <v>250</v>
      </c>
    </row>
    <row r="347" spans="2:28" ht="15" hidden="1" outlineLevel="5" x14ac:dyDescent="0.25">
      <c r="B347" s="61" t="s">
        <v>141</v>
      </c>
      <c r="E347" s="8" t="s">
        <v>19</v>
      </c>
      <c r="J347" s="54">
        <f xml:space="preserve"> IF(J344 &gt; SUM($I350:J350), J344, J344 - SUM($I350:J350))</f>
        <v>250</v>
      </c>
      <c r="K347" s="54">
        <f xml:space="preserve"> IF(K344 &gt; SUM($I350:K350), K344, K344 - SUM($I350:K350))</f>
        <v>250</v>
      </c>
      <c r="L347" s="54">
        <f xml:space="preserve"> IF(L344 &gt; SUM($I350:L350), L344, L344 - SUM($I350:L350))</f>
        <v>250</v>
      </c>
      <c r="M347" s="54">
        <f xml:space="preserve"> IF(M344 &gt; SUM($I350:M350), M344, M344 - SUM($I350:M350))</f>
        <v>250</v>
      </c>
      <c r="N347" s="58">
        <f xml:space="preserve"> M347</f>
        <v>250</v>
      </c>
      <c r="O347" s="54">
        <f xml:space="preserve"> IF(O344 &gt; SUM($I350:O350) - $N350, O344, O344 - (SUM($I350:O350) - $N350))</f>
        <v>250</v>
      </c>
      <c r="P347" s="54">
        <f xml:space="preserve"> IF(P344 &gt; SUM($I350:P350) - $N350, P344, P344 - (SUM($I350:P350) - $N350))</f>
        <v>250</v>
      </c>
      <c r="Q347" s="54">
        <f xml:space="preserve"> IF(Q344 &gt; SUM($I350:Q350) - $N350, Q344, Q344 - (SUM($I350:Q350) - $N350))</f>
        <v>250</v>
      </c>
      <c r="R347" s="54">
        <f xml:space="preserve"> IF(R344 &gt; SUM($I350:R350) - $N350, R344, R344 - (SUM($I350:R350) - $N350))</f>
        <v>250</v>
      </c>
      <c r="S347" s="58">
        <f xml:space="preserve"> R347</f>
        <v>250</v>
      </c>
      <c r="T347" s="54">
        <f xml:space="preserve"> IF(T344 &gt; SUM($I350:T350) - $N350 - $S350, T344, T344 - (SUM($I350:T350) - $N350 - $S350))</f>
        <v>250</v>
      </c>
      <c r="U347" s="54">
        <f xml:space="preserve"> IF(U344 &gt; SUM($I350:U350) - $N350 - $S350, U344, U344 - (SUM($I350:U350) - $N350 - $S350))</f>
        <v>250</v>
      </c>
      <c r="V347" s="58">
        <f xml:space="preserve"> U347</f>
        <v>250</v>
      </c>
      <c r="W347" s="54">
        <f xml:space="preserve"> IF(W344 &gt; SUM($I350:W350) - $N350 - $S350 - $V350, W344, W344 - (SUM($I350:W350) - $N350 - $S350 - $V350))</f>
        <v>250</v>
      </c>
      <c r="X347" s="54">
        <f xml:space="preserve"> IF(X344 &gt; SUM($I350:X350) - $N350 - $S350 - $V350, X344, X344 - (SUM($I350:X350) - $N350 - $S350 - $V350))</f>
        <v>250</v>
      </c>
      <c r="Y347" s="58">
        <f xml:space="preserve"> X347</f>
        <v>250</v>
      </c>
      <c r="Z347" s="54">
        <f xml:space="preserve"> IF(Z344 &gt; SUM($I350:Z350) - $N350 - $S350 - $V350 - $Y350, Z344, Z344 - (SUM($I350:Z350) - $N350 - $S350 - $V350 - $Y350))</f>
        <v>250</v>
      </c>
      <c r="AA347" s="54">
        <f xml:space="preserve"> IF(AA344 &gt; SUM($I350:AA350) - $N350 - $S350 - $V350 - $Y350, AA344, AA344 - (SUM($I350:AA350) - $N350 - $S350 - $V350 - $Y350))</f>
        <v>250</v>
      </c>
      <c r="AB347" s="58">
        <f xml:space="preserve"> AA347</f>
        <v>250</v>
      </c>
    </row>
    <row r="348" spans="2:28" hidden="1" outlineLevel="5" x14ac:dyDescent="0.2">
      <c r="B348" s="61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</row>
    <row r="349" spans="2:28" ht="15" hidden="1" outlineLevel="5" x14ac:dyDescent="0.25">
      <c r="B349" s="61" t="s">
        <v>142</v>
      </c>
      <c r="E349" s="8" t="s">
        <v>19</v>
      </c>
      <c r="J349" s="54">
        <f xml:space="preserve"> IF(I351 &gt;= J344, 0, I351)</f>
        <v>0</v>
      </c>
      <c r="K349" s="54">
        <f xml:space="preserve"> IF(J351 &gt;= K344, 0, J351)</f>
        <v>0</v>
      </c>
      <c r="L349" s="54">
        <f xml:space="preserve"> IF(K351 &gt;= L344, 0, K351)</f>
        <v>0</v>
      </c>
      <c r="M349" s="54">
        <f xml:space="preserve"> IF(L351 &gt;= M344, 0, L351)</f>
        <v>0</v>
      </c>
      <c r="N349" s="58">
        <f xml:space="preserve"> J349</f>
        <v>0</v>
      </c>
      <c r="O349" s="54">
        <f xml:space="preserve"> IF(N351 &gt;= O344, 0, N351)</f>
        <v>0</v>
      </c>
      <c r="P349" s="54">
        <f xml:space="preserve"> IF(O351 &gt;= P344, 0, O351)</f>
        <v>0</v>
      </c>
      <c r="Q349" s="54">
        <f xml:space="preserve"> IF(P351 &gt;= Q344, 0, P351)</f>
        <v>0</v>
      </c>
      <c r="R349" s="54">
        <f xml:space="preserve"> IF(Q351 &gt;= R344, 0, Q351)</f>
        <v>0</v>
      </c>
      <c r="S349" s="58">
        <f xml:space="preserve"> O349</f>
        <v>0</v>
      </c>
      <c r="T349" s="54">
        <f xml:space="preserve"> IF(S351 &gt;= T344, 0, S351)</f>
        <v>0</v>
      </c>
      <c r="U349" s="54">
        <f xml:space="preserve"> IF(T351 &gt;= U344, 0, T351)</f>
        <v>0</v>
      </c>
      <c r="V349" s="58">
        <f xml:space="preserve"> T349</f>
        <v>0</v>
      </c>
      <c r="W349" s="54">
        <f xml:space="preserve"> IF(V351 &gt;= W344, 0, V351)</f>
        <v>0</v>
      </c>
      <c r="X349" s="54">
        <f xml:space="preserve"> IF(W351 &gt;= X344, 0, W351)</f>
        <v>0</v>
      </c>
      <c r="Y349" s="58">
        <f xml:space="preserve"> W349</f>
        <v>0</v>
      </c>
      <c r="Z349" s="54">
        <f xml:space="preserve"> IF(Y351 &gt;= Z344, 0, Y351)</f>
        <v>0</v>
      </c>
      <c r="AA349" s="54">
        <f xml:space="preserve"> IF(Z351 &gt;= AA344, 0, Z351)</f>
        <v>0</v>
      </c>
      <c r="AB349" s="58">
        <f xml:space="preserve"> Z349</f>
        <v>0</v>
      </c>
    </row>
    <row r="350" spans="2:28" ht="15" hidden="1" outlineLevel="5" x14ac:dyDescent="0.25">
      <c r="B350" s="61" t="s">
        <v>143</v>
      </c>
      <c r="E350" s="8" t="s">
        <v>19</v>
      </c>
      <c r="J350" s="54">
        <f>IFERROR(IF(SUM($I350:I350) + J344 * 1 / $G338 * J$7 &gt;= $G337, J344 - SUM($I350:I350),  J344 * 1 / $G338 * J$7), 0)</f>
        <v>0</v>
      </c>
      <c r="K350" s="54">
        <f>IFERROR(IF(SUM($I350:J350) + K344 * 1 / $G338 * K$7 &gt;= $G337, K344 - SUM($I350:J350),  K344 * 1 / $G338 * K$7), 0)</f>
        <v>0</v>
      </c>
      <c r="L350" s="54">
        <f>IFERROR(IF(SUM($I350:K350) + L344 * 1 / $G338 * L$7 &gt;= $G337, L344 - SUM($I350:K350),  L344 * 1 / $G338 * L$7), 0)</f>
        <v>0</v>
      </c>
      <c r="M350" s="54">
        <f>IFERROR(IF(SUM($I350:L350) + M344 * 1 / $G338 * M$7 &gt;= $G337, M344 - SUM($I350:L350),  M344 * 1 / $G338 * M$7), 0)</f>
        <v>0</v>
      </c>
      <c r="N350" s="58">
        <f xml:space="preserve"> SUM(J350:M350)</f>
        <v>0</v>
      </c>
      <c r="O350" s="54">
        <f>IFERROR(IF(SUM($I350:N350) - $N350 + O344 * 1 / $G338 * O$7 &gt;= $G337, O344 - (SUM($I350:N350) - $N350),  O344 * 1 / $G338 * O$7), 0)</f>
        <v>0</v>
      </c>
      <c r="P350" s="54">
        <f>IFERROR(IF(SUM($I350:O350) - $N350 + P344 * 1 / $G338 * P$7 &gt;= $G337, P344 - (SUM($I350:O350) - $N350),  P344 * 1 / $G338 * P$7), 0)</f>
        <v>0</v>
      </c>
      <c r="Q350" s="54">
        <f>IFERROR(IF(SUM($I350:P350) - $N350 + Q344 * 1 / $G338 * Q$7 &gt;= $G337, Q344 - (SUM($I350:P350) - $N350),  Q344 * 1 / $G338 * Q$7), 0)</f>
        <v>0</v>
      </c>
      <c r="R350" s="54">
        <f>IFERROR(IF(SUM($I350:Q350) - $N350 + R344 * 1 / $G338 * R$7 &gt;= $G337, R344 - (SUM($I350:Q350) - $N350),  R344 * 1 / $G338 * R$7), 0)</f>
        <v>0</v>
      </c>
      <c r="S350" s="58">
        <f xml:space="preserve"> SUM(O350:R350)</f>
        <v>0</v>
      </c>
      <c r="T350" s="54">
        <f>IFERROR(IF(SUM($I350:S350) - $N350 - $S350 + T344 * 1 / $G338 * T$7 &gt;= $G337, T344 - (SUM($I350:S350) - $N350 - $S350),  T344 * 1 / $G338 * T$7), 0)</f>
        <v>0</v>
      </c>
      <c r="U350" s="54">
        <f>IFERROR(IF(SUM($I350:T350) - $N350 - $S350 + U344 * 1 / $G338 * U$7 &gt;= $G337, U344 - (SUM($I350:T350) - $N350 - $S350),  U344 * 1 / $G338 * U$7), 0)</f>
        <v>0</v>
      </c>
      <c r="V350" s="58">
        <f xml:space="preserve"> SUM(T350:U350)</f>
        <v>0</v>
      </c>
      <c r="W350" s="54">
        <f>IFERROR(IF(SUM($I350:V350) - $N350 - $S350 - $V350 + W344 * 1 / $G338 * W$7 &gt;= $G337, W344 - (SUM($I350:V350) - $N350 - $S350 - $V350),  W344 * 1 / $G338 * W$7), 0)</f>
        <v>0</v>
      </c>
      <c r="X350" s="54">
        <f>IFERROR(IF(SUM($I350:W350) - $N350 - $S350 - $V350 + X344 * 1 / $G338 * X$7 &gt;= $G337, X344 - (SUM($I350:W350) - $N350 - $S350 - $V350),  X344 * 1 / $G338 * X$7), 0)</f>
        <v>0</v>
      </c>
      <c r="Y350" s="58">
        <f xml:space="preserve"> SUM(W350:X350)</f>
        <v>0</v>
      </c>
      <c r="Z350" s="54">
        <f>IFERROR(IF(SUM($I350:Y350) - $N350 - $S350 - $V350 - $Y350 + Z344 * 1 / $G338 * Z$7 &gt;= $G337, Z344 - (SUM($I350:Y350) - $N350 - $S350 - $V350 - $Y350),  Z344 * 1 / $G338 * Z$7), 0)</f>
        <v>0</v>
      </c>
      <c r="AA350" s="54">
        <f>IFERROR(IF(SUM($I350:Z350) - $N350 - $S350 - $V350 - $Y350 + AA344 * 1 / $G338 * AA$7 &gt;= $G337, AA344 - (SUM($I350:Z350) - $N350 - $S350 - $V350 - $Y350),  AA344 * 1 / $G338 * AA$7), 0)</f>
        <v>0</v>
      </c>
      <c r="AB350" s="58">
        <f xml:space="preserve"> SUM(Z350:AA350)</f>
        <v>0</v>
      </c>
    </row>
    <row r="351" spans="2:28" ht="15" hidden="1" outlineLevel="5" x14ac:dyDescent="0.25">
      <c r="B351" s="61" t="s">
        <v>144</v>
      </c>
      <c r="E351" s="8" t="s">
        <v>19</v>
      </c>
      <c r="J351" s="54">
        <f xml:space="preserve"> J349 + J350</f>
        <v>0</v>
      </c>
      <c r="K351" s="54">
        <f xml:space="preserve"> K349 + K350</f>
        <v>0</v>
      </c>
      <c r="L351" s="54">
        <f xml:space="preserve"> L349 + L350</f>
        <v>0</v>
      </c>
      <c r="M351" s="54">
        <f xml:space="preserve"> M349 + M350</f>
        <v>0</v>
      </c>
      <c r="N351" s="58">
        <f xml:space="preserve"> M351</f>
        <v>0</v>
      </c>
      <c r="O351" s="54">
        <f xml:space="preserve"> O349 + O350</f>
        <v>0</v>
      </c>
      <c r="P351" s="54">
        <f xml:space="preserve"> P349 + P350</f>
        <v>0</v>
      </c>
      <c r="Q351" s="54">
        <f xml:space="preserve"> Q349 + Q350</f>
        <v>0</v>
      </c>
      <c r="R351" s="54">
        <f xml:space="preserve"> R349 + R350</f>
        <v>0</v>
      </c>
      <c r="S351" s="58">
        <f xml:space="preserve"> R351</f>
        <v>0</v>
      </c>
      <c r="T351" s="54">
        <f xml:space="preserve"> T349 + T350</f>
        <v>0</v>
      </c>
      <c r="U351" s="54">
        <f xml:space="preserve"> U349 + U350</f>
        <v>0</v>
      </c>
      <c r="V351" s="58">
        <f xml:space="preserve"> U351</f>
        <v>0</v>
      </c>
      <c r="W351" s="54">
        <f xml:space="preserve"> W349 + W350</f>
        <v>0</v>
      </c>
      <c r="X351" s="54">
        <f xml:space="preserve"> X349 + X350</f>
        <v>0</v>
      </c>
      <c r="Y351" s="54">
        <f xml:space="preserve"> X351</f>
        <v>0</v>
      </c>
      <c r="Z351" s="54">
        <f xml:space="preserve"> Z349 + Z350</f>
        <v>0</v>
      </c>
      <c r="AA351" s="54">
        <f xml:space="preserve"> AA349 + AA350</f>
        <v>0</v>
      </c>
      <c r="AB351" s="54">
        <f xml:space="preserve"> AA351</f>
        <v>0</v>
      </c>
    </row>
    <row r="352" spans="2:28" hidden="1" outlineLevel="5" x14ac:dyDescent="0.2">
      <c r="B352" s="61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</row>
    <row r="353" spans="2:28" ht="15" hidden="1" outlineLevel="5" x14ac:dyDescent="0.25">
      <c r="B353" s="61" t="s">
        <v>145</v>
      </c>
      <c r="E353" s="8" t="s">
        <v>19</v>
      </c>
      <c r="J353" s="54">
        <f xml:space="preserve"> J346 - J349</f>
        <v>250</v>
      </c>
      <c r="K353" s="54">
        <f xml:space="preserve"> K346 - K349</f>
        <v>250</v>
      </c>
      <c r="L353" s="54">
        <f xml:space="preserve"> L346 - L349</f>
        <v>250</v>
      </c>
      <c r="M353" s="54">
        <f xml:space="preserve"> M346 - M349</f>
        <v>250</v>
      </c>
      <c r="N353" s="58">
        <f xml:space="preserve"> J353</f>
        <v>250</v>
      </c>
      <c r="O353" s="54">
        <f xml:space="preserve"> O346 - O349</f>
        <v>250</v>
      </c>
      <c r="P353" s="54">
        <f xml:space="preserve"> P346 - P349</f>
        <v>250</v>
      </c>
      <c r="Q353" s="54">
        <f xml:space="preserve"> Q346 - Q349</f>
        <v>250</v>
      </c>
      <c r="R353" s="54">
        <f xml:space="preserve"> R346 - R349</f>
        <v>250</v>
      </c>
      <c r="S353" s="58">
        <f xml:space="preserve"> O353</f>
        <v>250</v>
      </c>
      <c r="T353" s="54">
        <f xml:space="preserve"> T346 - T349</f>
        <v>250</v>
      </c>
      <c r="U353" s="54">
        <f xml:space="preserve"> U346 - U349</f>
        <v>250</v>
      </c>
      <c r="V353" s="58">
        <f xml:space="preserve"> T353</f>
        <v>250</v>
      </c>
      <c r="W353" s="54">
        <f xml:space="preserve"> W346 - W349</f>
        <v>250</v>
      </c>
      <c r="X353" s="54">
        <f xml:space="preserve"> X346 - X349</f>
        <v>250</v>
      </c>
      <c r="Y353" s="58">
        <f xml:space="preserve"> W353</f>
        <v>250</v>
      </c>
      <c r="Z353" s="54">
        <f xml:space="preserve"> Z346 - Z349</f>
        <v>250</v>
      </c>
      <c r="AA353" s="54">
        <f xml:space="preserve"> AA346 - AA349</f>
        <v>250</v>
      </c>
      <c r="AB353" s="58">
        <f xml:space="preserve"> Z353</f>
        <v>250</v>
      </c>
    </row>
    <row r="354" spans="2:28" ht="15" hidden="1" outlineLevel="5" x14ac:dyDescent="0.25">
      <c r="B354" s="61" t="s">
        <v>146</v>
      </c>
      <c r="E354" s="8" t="s">
        <v>19</v>
      </c>
      <c r="J354" s="54">
        <f xml:space="preserve"> J347 - J351</f>
        <v>250</v>
      </c>
      <c r="K354" s="54">
        <f xml:space="preserve"> K347 - K351</f>
        <v>250</v>
      </c>
      <c r="L354" s="54">
        <f xml:space="preserve"> L347 - L351</f>
        <v>250</v>
      </c>
      <c r="M354" s="54">
        <f xml:space="preserve"> M347 - M351</f>
        <v>250</v>
      </c>
      <c r="N354" s="58">
        <f>M354</f>
        <v>250</v>
      </c>
      <c r="O354" s="54">
        <f xml:space="preserve"> O347 - O351</f>
        <v>250</v>
      </c>
      <c r="P354" s="54">
        <f xml:space="preserve"> P347 - P351</f>
        <v>250</v>
      </c>
      <c r="Q354" s="54">
        <f xml:space="preserve"> Q347 - Q351</f>
        <v>250</v>
      </c>
      <c r="R354" s="54">
        <f xml:space="preserve"> R347 - R351</f>
        <v>250</v>
      </c>
      <c r="S354" s="58">
        <f>R354</f>
        <v>250</v>
      </c>
      <c r="T354" s="54">
        <f xml:space="preserve"> T347 - T351</f>
        <v>250</v>
      </c>
      <c r="U354" s="54">
        <f xml:space="preserve"> U347 - U351</f>
        <v>250</v>
      </c>
      <c r="V354" s="58">
        <f xml:space="preserve"> U354</f>
        <v>250</v>
      </c>
      <c r="W354" s="54">
        <f xml:space="preserve"> W347 - W351</f>
        <v>250</v>
      </c>
      <c r="X354" s="54">
        <f xml:space="preserve"> X347 - X351</f>
        <v>250</v>
      </c>
      <c r="Y354" s="58">
        <f xml:space="preserve"> X354</f>
        <v>250</v>
      </c>
      <c r="Z354" s="54">
        <f xml:space="preserve"> Z347 - Z351</f>
        <v>250</v>
      </c>
      <c r="AA354" s="54">
        <f xml:space="preserve"> AA347 - AA351</f>
        <v>250</v>
      </c>
      <c r="AB354" s="58">
        <f xml:space="preserve"> AA354</f>
        <v>250</v>
      </c>
    </row>
    <row r="355" spans="2:28" ht="15" hidden="1" outlineLevel="4" x14ac:dyDescent="0.25">
      <c r="B355" s="61"/>
      <c r="J355" s="90"/>
      <c r="K355" s="90"/>
      <c r="L355" s="90"/>
      <c r="M355" s="90"/>
      <c r="N355" s="92"/>
      <c r="O355" s="90"/>
      <c r="P355" s="90"/>
      <c r="Q355" s="90"/>
      <c r="R355" s="90"/>
      <c r="S355" s="92"/>
      <c r="T355" s="90"/>
      <c r="U355" s="90"/>
      <c r="V355" s="92"/>
      <c r="W355" s="90"/>
      <c r="X355" s="90"/>
      <c r="Y355" s="92"/>
      <c r="Z355" s="90"/>
      <c r="AA355" s="90"/>
      <c r="AB355" s="92"/>
    </row>
    <row r="356" spans="2:28" ht="15" hidden="1" outlineLevel="4" collapsed="1" x14ac:dyDescent="0.25">
      <c r="B356" s="91" t="str">
        <f xml:space="preserve"> B180</f>
        <v>Нематериальный актив 3</v>
      </c>
    </row>
    <row r="357" spans="2:28" hidden="1" outlineLevel="5" x14ac:dyDescent="0.2">
      <c r="B357" s="75" t="s">
        <v>96</v>
      </c>
      <c r="E357" s="8" t="s">
        <v>19</v>
      </c>
      <c r="G357" s="54">
        <f xml:space="preserve"> G181</f>
        <v>0</v>
      </c>
    </row>
    <row r="358" spans="2:28" hidden="1" outlineLevel="5" x14ac:dyDescent="0.2">
      <c r="B358" s="75" t="s">
        <v>97</v>
      </c>
      <c r="E358" s="8" t="s">
        <v>99</v>
      </c>
      <c r="G358" s="54">
        <f xml:space="preserve"> G182</f>
        <v>0</v>
      </c>
    </row>
    <row r="359" spans="2:28" hidden="1" outlineLevel="5" x14ac:dyDescent="0.2">
      <c r="B359" s="77" t="s">
        <v>98</v>
      </c>
      <c r="E359" s="52" t="s">
        <v>9</v>
      </c>
      <c r="F359" s="70"/>
      <c r="J359" s="55">
        <f t="shared" ref="J359:AB359" si="76" xml:space="preserve">  J183</f>
        <v>0</v>
      </c>
      <c r="K359" s="55">
        <f t="shared" si="76"/>
        <v>0</v>
      </c>
      <c r="L359" s="55">
        <f t="shared" si="76"/>
        <v>0</v>
      </c>
      <c r="M359" s="55">
        <f t="shared" si="76"/>
        <v>0</v>
      </c>
      <c r="N359" s="55">
        <f t="shared" si="76"/>
        <v>0</v>
      </c>
      <c r="O359" s="55">
        <f t="shared" si="76"/>
        <v>0</v>
      </c>
      <c r="P359" s="55">
        <f t="shared" si="76"/>
        <v>0</v>
      </c>
      <c r="Q359" s="55">
        <f t="shared" si="76"/>
        <v>0</v>
      </c>
      <c r="R359" s="55">
        <f t="shared" si="76"/>
        <v>0</v>
      </c>
      <c r="S359" s="55">
        <f t="shared" si="76"/>
        <v>0</v>
      </c>
      <c r="T359" s="55">
        <f t="shared" si="76"/>
        <v>0</v>
      </c>
      <c r="U359" s="55">
        <f t="shared" si="76"/>
        <v>0</v>
      </c>
      <c r="V359" s="55">
        <f t="shared" si="76"/>
        <v>0</v>
      </c>
      <c r="W359" s="55">
        <f t="shared" si="76"/>
        <v>0</v>
      </c>
      <c r="X359" s="55">
        <f t="shared" si="76"/>
        <v>0</v>
      </c>
      <c r="Y359" s="55">
        <f t="shared" si="76"/>
        <v>0</v>
      </c>
      <c r="Z359" s="55">
        <f t="shared" si="76"/>
        <v>0</v>
      </c>
      <c r="AA359" s="55">
        <f t="shared" si="76"/>
        <v>0</v>
      </c>
      <c r="AB359" s="55">
        <f t="shared" si="76"/>
        <v>0</v>
      </c>
    </row>
    <row r="360" spans="2:28" hidden="1" outlineLevel="5" x14ac:dyDescent="0.2">
      <c r="B360" s="41"/>
      <c r="J360" s="90"/>
      <c r="K360" s="90"/>
      <c r="L360" s="90"/>
      <c r="M360" s="90"/>
      <c r="N360" s="90"/>
      <c r="O360" s="90"/>
      <c r="P360" s="90"/>
      <c r="Q360" s="90"/>
      <c r="R360" s="90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</row>
    <row r="361" spans="2:28" ht="15" hidden="1" outlineLevel="5" x14ac:dyDescent="0.25">
      <c r="B361" s="61" t="s">
        <v>151</v>
      </c>
      <c r="E361" s="8" t="s">
        <v>19</v>
      </c>
      <c r="J361" s="54">
        <f xml:space="preserve"> $G357 * J359</f>
        <v>0</v>
      </c>
      <c r="K361" s="54">
        <f xml:space="preserve"> $G357 * K359</f>
        <v>0</v>
      </c>
      <c r="L361" s="54">
        <f xml:space="preserve"> $G357 * L359</f>
        <v>0</v>
      </c>
      <c r="M361" s="54">
        <f xml:space="preserve"> $G357 * M359</f>
        <v>0</v>
      </c>
      <c r="N361" s="58">
        <f xml:space="preserve"> SUM(J361:M361)</f>
        <v>0</v>
      </c>
      <c r="O361" s="54">
        <f xml:space="preserve"> $G357 * O359</f>
        <v>0</v>
      </c>
      <c r="P361" s="54">
        <f xml:space="preserve"> $G357 * P359</f>
        <v>0</v>
      </c>
      <c r="Q361" s="54">
        <f xml:space="preserve"> $G357 * Q359</f>
        <v>0</v>
      </c>
      <c r="R361" s="54">
        <f xml:space="preserve"> $G357 * R359</f>
        <v>0</v>
      </c>
      <c r="S361" s="58">
        <f xml:space="preserve"> SUM(O361:R361)</f>
        <v>0</v>
      </c>
      <c r="T361" s="54">
        <f xml:space="preserve"> $G357 * T359</f>
        <v>0</v>
      </c>
      <c r="U361" s="54">
        <f xml:space="preserve"> $G357 * U359</f>
        <v>0</v>
      </c>
      <c r="V361" s="58">
        <f xml:space="preserve"> SUM(T361:U361)</f>
        <v>0</v>
      </c>
      <c r="W361" s="54">
        <f xml:space="preserve"> $G357 * W359</f>
        <v>0</v>
      </c>
      <c r="X361" s="54">
        <f xml:space="preserve"> $G357 * X359</f>
        <v>0</v>
      </c>
      <c r="Y361" s="58">
        <f xml:space="preserve"> SUM(W361:X361)</f>
        <v>0</v>
      </c>
      <c r="Z361" s="54">
        <f xml:space="preserve"> $G357 * Z359</f>
        <v>0</v>
      </c>
      <c r="AA361" s="54">
        <f xml:space="preserve"> $G357 * AA359</f>
        <v>0</v>
      </c>
      <c r="AB361" s="58">
        <f xml:space="preserve"> SUM(Z361:AA361)</f>
        <v>0</v>
      </c>
    </row>
    <row r="362" spans="2:28" ht="15" hidden="1" outlineLevel="5" x14ac:dyDescent="0.25">
      <c r="B362" s="61" t="s">
        <v>152</v>
      </c>
      <c r="E362" s="8" t="s">
        <v>19</v>
      </c>
      <c r="J362" s="54">
        <f xml:space="preserve"> I362 + J361</f>
        <v>0</v>
      </c>
      <c r="K362" s="54">
        <f xml:space="preserve"> J362 + K361</f>
        <v>0</v>
      </c>
      <c r="L362" s="54">
        <f xml:space="preserve"> K362 + L361</f>
        <v>0</v>
      </c>
      <c r="M362" s="54">
        <f xml:space="preserve"> L362 + M361</f>
        <v>0</v>
      </c>
      <c r="N362" s="58">
        <f xml:space="preserve"> M362</f>
        <v>0</v>
      </c>
      <c r="O362" s="54">
        <f xml:space="preserve"> N362 + O361</f>
        <v>0</v>
      </c>
      <c r="P362" s="54">
        <f xml:space="preserve"> O362 + P361</f>
        <v>0</v>
      </c>
      <c r="Q362" s="54">
        <f xml:space="preserve"> P362 + Q361</f>
        <v>0</v>
      </c>
      <c r="R362" s="54">
        <f xml:space="preserve"> Q362 + R361</f>
        <v>0</v>
      </c>
      <c r="S362" s="58">
        <f xml:space="preserve"> R362</f>
        <v>0</v>
      </c>
      <c r="T362" s="54">
        <f xml:space="preserve"> S362 + T361</f>
        <v>0</v>
      </c>
      <c r="U362" s="54">
        <f xml:space="preserve"> T362 + U361</f>
        <v>0</v>
      </c>
      <c r="V362" s="58">
        <f xml:space="preserve"> U362</f>
        <v>0</v>
      </c>
      <c r="W362" s="54">
        <f xml:space="preserve"> V362 + W361</f>
        <v>0</v>
      </c>
      <c r="X362" s="54">
        <f xml:space="preserve"> W362 + X361</f>
        <v>0</v>
      </c>
      <c r="Y362" s="58">
        <f xml:space="preserve"> X362</f>
        <v>0</v>
      </c>
      <c r="Z362" s="54">
        <f xml:space="preserve"> Y362 + Z361</f>
        <v>0</v>
      </c>
      <c r="AA362" s="54">
        <f xml:space="preserve"> Z362 + AA361</f>
        <v>0</v>
      </c>
      <c r="AB362" s="58">
        <f xml:space="preserve"> AA362</f>
        <v>0</v>
      </c>
    </row>
    <row r="363" spans="2:28" ht="15" hidden="1" outlineLevel="5" x14ac:dyDescent="0.25">
      <c r="B363" s="61" t="s">
        <v>139</v>
      </c>
      <c r="E363" s="8" t="s">
        <v>19</v>
      </c>
      <c r="J363" s="54">
        <f xml:space="preserve"> IF(J362 &lt; $G357, J362, 0)</f>
        <v>0</v>
      </c>
      <c r="K363" s="54">
        <f xml:space="preserve"> IF(K362 &lt; $G357, K362, 0)</f>
        <v>0</v>
      </c>
      <c r="L363" s="54">
        <f xml:space="preserve"> IF(L362 &lt; $G357, L362, 0)</f>
        <v>0</v>
      </c>
      <c r="M363" s="54">
        <f xml:space="preserve"> IF(M362 &lt; $G357, M362, 0)</f>
        <v>0</v>
      </c>
      <c r="N363" s="58">
        <f xml:space="preserve"> M363</f>
        <v>0</v>
      </c>
      <c r="O363" s="54">
        <f xml:space="preserve"> IF(O362 &lt; $G357, O362, 0)</f>
        <v>0</v>
      </c>
      <c r="P363" s="54">
        <f xml:space="preserve"> IF(P362 &lt; $G357, P362, 0)</f>
        <v>0</v>
      </c>
      <c r="Q363" s="54">
        <f xml:space="preserve"> IF(Q362 &lt; $G357, Q362, 0)</f>
        <v>0</v>
      </c>
      <c r="R363" s="54">
        <f xml:space="preserve"> IF(R362 &lt; $G357, R362, 0)</f>
        <v>0</v>
      </c>
      <c r="S363" s="58">
        <f xml:space="preserve"> R363</f>
        <v>0</v>
      </c>
      <c r="T363" s="54">
        <f xml:space="preserve"> IF(T362 &lt; $G357, T362, 0)</f>
        <v>0</v>
      </c>
      <c r="U363" s="54">
        <f xml:space="preserve"> IF(U362 &lt; $G357, U362, 0)</f>
        <v>0</v>
      </c>
      <c r="V363" s="58">
        <f xml:space="preserve"> U363</f>
        <v>0</v>
      </c>
      <c r="W363" s="54">
        <f xml:space="preserve"> IF(W362 &lt; $G357, W362, 0)</f>
        <v>0</v>
      </c>
      <c r="X363" s="54">
        <f xml:space="preserve"> IF(X362 &lt; $G357, X362, 0)</f>
        <v>0</v>
      </c>
      <c r="Y363" s="58">
        <f xml:space="preserve"> X363</f>
        <v>0</v>
      </c>
      <c r="Z363" s="54">
        <f xml:space="preserve"> IF(Z362 &lt; $G357, Z362, 0)</f>
        <v>0</v>
      </c>
      <c r="AA363" s="54">
        <f xml:space="preserve"> IF(AA362 &lt; $G357, AA362, 0)</f>
        <v>0</v>
      </c>
      <c r="AB363" s="58">
        <f xml:space="preserve"> AA363</f>
        <v>0</v>
      </c>
    </row>
    <row r="364" spans="2:28" ht="15" hidden="1" outlineLevel="5" x14ac:dyDescent="0.25">
      <c r="B364" s="61" t="s">
        <v>153</v>
      </c>
      <c r="E364" s="8" t="s">
        <v>19</v>
      </c>
      <c r="J364" s="54">
        <f xml:space="preserve"> IF(J362 = $G357, J362, 0)</f>
        <v>0</v>
      </c>
      <c r="K364" s="54">
        <f xml:space="preserve"> IF(K362 = $G357, K362, 0)</f>
        <v>0</v>
      </c>
      <c r="L364" s="54">
        <f xml:space="preserve"> IF(L362 = $G357, L362, 0)</f>
        <v>0</v>
      </c>
      <c r="M364" s="54">
        <f xml:space="preserve"> IF(M362 = $G357, M362, 0)</f>
        <v>0</v>
      </c>
      <c r="N364" s="58">
        <f xml:space="preserve"> M364</f>
        <v>0</v>
      </c>
      <c r="O364" s="54">
        <f xml:space="preserve"> IF(O362 = $G357, O362, 0)</f>
        <v>0</v>
      </c>
      <c r="P364" s="54">
        <f xml:space="preserve"> IF(P362 = $G357, P362, 0)</f>
        <v>0</v>
      </c>
      <c r="Q364" s="54">
        <f xml:space="preserve"> IF(Q362 = $G357, Q362, 0)</f>
        <v>0</v>
      </c>
      <c r="R364" s="54">
        <f xml:space="preserve"> IF(R362 = $G357, R362, 0)</f>
        <v>0</v>
      </c>
      <c r="S364" s="58">
        <f xml:space="preserve"> R364</f>
        <v>0</v>
      </c>
      <c r="T364" s="54">
        <f xml:space="preserve"> IF(T362 = $G357, T362, 0)</f>
        <v>0</v>
      </c>
      <c r="U364" s="54">
        <f xml:space="preserve"> IF(U362 = $G357, U362, 0)</f>
        <v>0</v>
      </c>
      <c r="V364" s="58">
        <f xml:space="preserve"> U364</f>
        <v>0</v>
      </c>
      <c r="W364" s="54">
        <f xml:space="preserve"> IF(W362 = $G357, W362, 0)</f>
        <v>0</v>
      </c>
      <c r="X364" s="54">
        <f xml:space="preserve"> IF(X362 = $G357, X362, 0)</f>
        <v>0</v>
      </c>
      <c r="Y364" s="58">
        <f xml:space="preserve"> X364</f>
        <v>0</v>
      </c>
      <c r="Z364" s="54">
        <f xml:space="preserve"> IF(Z362 = $G357, Z362, 0)</f>
        <v>0</v>
      </c>
      <c r="AA364" s="54">
        <f xml:space="preserve"> IF(AA362 = $G357, AA362, 0)</f>
        <v>0</v>
      </c>
      <c r="AB364" s="58">
        <f xml:space="preserve"> AA364</f>
        <v>0</v>
      </c>
    </row>
    <row r="365" spans="2:28" hidden="1" outlineLevel="5" x14ac:dyDescent="0.2">
      <c r="B365" s="61"/>
      <c r="J365" s="90"/>
      <c r="K365" s="90"/>
      <c r="L365" s="90"/>
      <c r="M365" s="90"/>
      <c r="N365" s="90"/>
      <c r="O365" s="90"/>
      <c r="P365" s="90"/>
      <c r="Q365" s="90"/>
      <c r="R365" s="90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</row>
    <row r="366" spans="2:28" ht="15" hidden="1" outlineLevel="5" x14ac:dyDescent="0.25">
      <c r="B366" s="61" t="s">
        <v>140</v>
      </c>
      <c r="E366" s="8" t="s">
        <v>19</v>
      </c>
      <c r="J366" s="54">
        <f xml:space="preserve"> IF(J364 &gt; SUM($I370:I370), J364, J364 - SUM($I370:I370))</f>
        <v>0</v>
      </c>
      <c r="K366" s="54">
        <f xml:space="preserve"> IF(K364 &gt; SUM($I370:J370), K364, K364 - SUM($I370:J370))</f>
        <v>0</v>
      </c>
      <c r="L366" s="54">
        <f xml:space="preserve"> IF(L364 &gt; SUM($I370:K370), L364, L364 - SUM($I370:K370))</f>
        <v>0</v>
      </c>
      <c r="M366" s="54">
        <f xml:space="preserve"> IF(M364 &gt; SUM($I370:L370), M364, M364 - SUM($I370:L370))</f>
        <v>0</v>
      </c>
      <c r="N366" s="58">
        <f xml:space="preserve"> J366</f>
        <v>0</v>
      </c>
      <c r="O366" s="54">
        <f xml:space="preserve"> IF(O364 &gt; SUM($I370:N370) - $N370, O364, O364 - (SUM($I370:N370) - $N370))</f>
        <v>0</v>
      </c>
      <c r="P366" s="54">
        <f xml:space="preserve"> IF(P364 &gt; SUM($I370:O370) - $N370, P364, P364 - (SUM($I370:O370) - $N370))</f>
        <v>0</v>
      </c>
      <c r="Q366" s="54">
        <f xml:space="preserve"> IF(Q364 &gt; SUM($I370:P370) - $N370, Q364, Q364 - (SUM($I370:P370) - $N370))</f>
        <v>0</v>
      </c>
      <c r="R366" s="54">
        <f xml:space="preserve"> IF(R364 &gt; SUM($I370:Q370) - $N370, R364, R364 - (SUM($I370:Q370) - $N370))</f>
        <v>0</v>
      </c>
      <c r="S366" s="58">
        <f xml:space="preserve"> O366</f>
        <v>0</v>
      </c>
      <c r="T366" s="54">
        <f xml:space="preserve"> IF(T364 &gt; SUM($I370:S370) - $N370 - $S370, T364, T364 - (SUM($I370:S370) - $N370 - $S370))</f>
        <v>0</v>
      </c>
      <c r="U366" s="54">
        <f xml:space="preserve"> IF(U364 &gt; SUM($I370:T370) - $N370 - $S370, U364, U364 - (SUM($I370:T370) - $N370 - $S370))</f>
        <v>0</v>
      </c>
      <c r="V366" s="58">
        <f xml:space="preserve"> T366</f>
        <v>0</v>
      </c>
      <c r="W366" s="54">
        <f xml:space="preserve"> IF(W364 &gt; SUM($I370:V370) - $N370 - $S370 - $V370, W364, W364 - (SUM($I370:V370) - $N370 - $S370 - $V370))</f>
        <v>0</v>
      </c>
      <c r="X366" s="54">
        <f xml:space="preserve"> IF(X364 &gt; SUM($I370:W370) - $N370 - $S370 - $V370, X364, X364 - (SUM($I370:W370) - $N370 - $S370 - $V370))</f>
        <v>0</v>
      </c>
      <c r="Y366" s="58">
        <f xml:space="preserve"> W366</f>
        <v>0</v>
      </c>
      <c r="Z366" s="54">
        <f xml:space="preserve"> IF(Z364 &gt; SUM($I370:Y370) - $N370 - $S370 - $V370 - $Y370, Z364, Z364 - (SUM($I370:Y370) - $N370 - $S370 - $V370 - $Y370))</f>
        <v>0</v>
      </c>
      <c r="AA366" s="54">
        <f xml:space="preserve"> IF(AA364 &gt; SUM($I370:Z370) - $N370 - $S370 - $V370 - $Y370, AA364, AA364 - (SUM($I370:Z370) - $N370 - $S370 - $V370 - $Y370))</f>
        <v>0</v>
      </c>
      <c r="AB366" s="58">
        <f xml:space="preserve"> Z366</f>
        <v>0</v>
      </c>
    </row>
    <row r="367" spans="2:28" ht="15" hidden="1" outlineLevel="5" x14ac:dyDescent="0.25">
      <c r="B367" s="61" t="s">
        <v>141</v>
      </c>
      <c r="E367" s="8" t="s">
        <v>19</v>
      </c>
      <c r="J367" s="54">
        <f xml:space="preserve"> IF(J364 &gt; SUM($I370:J370), J364, J364 - SUM($I370:J370))</f>
        <v>0</v>
      </c>
      <c r="K367" s="54">
        <f xml:space="preserve"> IF(K364 &gt; SUM($I370:K370), K364, K364 - SUM($I370:K370))</f>
        <v>0</v>
      </c>
      <c r="L367" s="54">
        <f xml:space="preserve"> IF(L364 &gt; SUM($I370:L370), L364, L364 - SUM($I370:L370))</f>
        <v>0</v>
      </c>
      <c r="M367" s="54">
        <f xml:space="preserve"> IF(M364 &gt; SUM($I370:M370), M364, M364 - SUM($I370:M370))</f>
        <v>0</v>
      </c>
      <c r="N367" s="58">
        <f xml:space="preserve"> M367</f>
        <v>0</v>
      </c>
      <c r="O367" s="54">
        <f xml:space="preserve"> IF(O364 &gt; SUM($I370:O370) - $N370, O364, O364 - (SUM($I370:O370) - $N370))</f>
        <v>0</v>
      </c>
      <c r="P367" s="54">
        <f xml:space="preserve"> IF(P364 &gt; SUM($I370:P370) - $N370, P364, P364 - (SUM($I370:P370) - $N370))</f>
        <v>0</v>
      </c>
      <c r="Q367" s="54">
        <f xml:space="preserve"> IF(Q364 &gt; SUM($I370:Q370) - $N370, Q364, Q364 - (SUM($I370:Q370) - $N370))</f>
        <v>0</v>
      </c>
      <c r="R367" s="54">
        <f xml:space="preserve"> IF(R364 &gt; SUM($I370:R370) - $N370, R364, R364 - (SUM($I370:R370) - $N370))</f>
        <v>0</v>
      </c>
      <c r="S367" s="58">
        <f xml:space="preserve"> R367</f>
        <v>0</v>
      </c>
      <c r="T367" s="54">
        <f xml:space="preserve"> IF(T364 &gt; SUM($I370:T370) - $N370 - $S370, T364, T364 - (SUM($I370:T370) - $N370 - $S370))</f>
        <v>0</v>
      </c>
      <c r="U367" s="54">
        <f xml:space="preserve"> IF(U364 &gt; SUM($I370:U370) - $N370 - $S370, U364, U364 - (SUM($I370:U370) - $N370 - $S370))</f>
        <v>0</v>
      </c>
      <c r="V367" s="58">
        <f xml:space="preserve"> U367</f>
        <v>0</v>
      </c>
      <c r="W367" s="54">
        <f xml:space="preserve"> IF(W364 &gt; SUM($I370:W370) - $N370 - $S370 - $V370, W364, W364 - (SUM($I370:W370) - $N370 - $S370 - $V370))</f>
        <v>0</v>
      </c>
      <c r="X367" s="54">
        <f xml:space="preserve"> IF(X364 &gt; SUM($I370:X370) - $N370 - $S370 - $V370, X364, X364 - (SUM($I370:X370) - $N370 - $S370 - $V370))</f>
        <v>0</v>
      </c>
      <c r="Y367" s="58">
        <f xml:space="preserve"> X367</f>
        <v>0</v>
      </c>
      <c r="Z367" s="54">
        <f xml:space="preserve"> IF(Z364 &gt; SUM($I370:Z370) - $N370 - $S370 - $V370 - $Y370, Z364, Z364 - (SUM($I370:Z370) - $N370 - $S370 - $V370 - $Y370))</f>
        <v>0</v>
      </c>
      <c r="AA367" s="54">
        <f xml:space="preserve"> IF(AA364 &gt; SUM($I370:AA370) - $N370 - $S370 - $V370 - $Y370, AA364, AA364 - (SUM($I370:AA370) - $N370 - $S370 - $V370 - $Y370))</f>
        <v>0</v>
      </c>
      <c r="AB367" s="58">
        <f xml:space="preserve"> AA367</f>
        <v>0</v>
      </c>
    </row>
    <row r="368" spans="2:28" hidden="1" outlineLevel="5" x14ac:dyDescent="0.2">
      <c r="B368" s="61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  <c r="U368" s="90"/>
      <c r="V368" s="90"/>
      <c r="W368" s="90"/>
      <c r="X368" s="90"/>
      <c r="Y368" s="90"/>
      <c r="Z368" s="90"/>
      <c r="AA368" s="90"/>
      <c r="AB368" s="90"/>
    </row>
    <row r="369" spans="2:28" ht="15" hidden="1" outlineLevel="5" x14ac:dyDescent="0.25">
      <c r="B369" s="61" t="s">
        <v>142</v>
      </c>
      <c r="E369" s="8" t="s">
        <v>19</v>
      </c>
      <c r="J369" s="54">
        <f xml:space="preserve"> IF(I371 &gt;= J364, 0, I371)</f>
        <v>0</v>
      </c>
      <c r="K369" s="54">
        <f xml:space="preserve"> IF(J371 &gt;= K364, 0, J371)</f>
        <v>0</v>
      </c>
      <c r="L369" s="54">
        <f xml:space="preserve"> IF(K371 &gt;= L364, 0, K371)</f>
        <v>0</v>
      </c>
      <c r="M369" s="54">
        <f xml:space="preserve"> IF(L371 &gt;= M364, 0, L371)</f>
        <v>0</v>
      </c>
      <c r="N369" s="58">
        <f xml:space="preserve"> J369</f>
        <v>0</v>
      </c>
      <c r="O369" s="54">
        <f xml:space="preserve"> IF(N371 &gt;= O364, 0, N371)</f>
        <v>0</v>
      </c>
      <c r="P369" s="54">
        <f xml:space="preserve"> IF(O371 &gt;= P364, 0, O371)</f>
        <v>0</v>
      </c>
      <c r="Q369" s="54">
        <f xml:space="preserve"> IF(P371 &gt;= Q364, 0, P371)</f>
        <v>0</v>
      </c>
      <c r="R369" s="54">
        <f xml:space="preserve"> IF(Q371 &gt;= R364, 0, Q371)</f>
        <v>0</v>
      </c>
      <c r="S369" s="58">
        <f xml:space="preserve"> O369</f>
        <v>0</v>
      </c>
      <c r="T369" s="54">
        <f xml:space="preserve"> IF(S371 &gt;= T364, 0, S371)</f>
        <v>0</v>
      </c>
      <c r="U369" s="54">
        <f xml:space="preserve"> IF(T371 &gt;= U364, 0, T371)</f>
        <v>0</v>
      </c>
      <c r="V369" s="58">
        <f xml:space="preserve"> T369</f>
        <v>0</v>
      </c>
      <c r="W369" s="54">
        <f xml:space="preserve"> IF(V371 &gt;= W364, 0, V371)</f>
        <v>0</v>
      </c>
      <c r="X369" s="54">
        <f xml:space="preserve"> IF(W371 &gt;= X364, 0, W371)</f>
        <v>0</v>
      </c>
      <c r="Y369" s="58">
        <f xml:space="preserve"> W369</f>
        <v>0</v>
      </c>
      <c r="Z369" s="54">
        <f xml:space="preserve"> IF(Y371 &gt;= Z364, 0, Y371)</f>
        <v>0</v>
      </c>
      <c r="AA369" s="54">
        <f xml:space="preserve"> IF(Z371 &gt;= AA364, 0, Z371)</f>
        <v>0</v>
      </c>
      <c r="AB369" s="58">
        <f xml:space="preserve"> Z369</f>
        <v>0</v>
      </c>
    </row>
    <row r="370" spans="2:28" ht="15" hidden="1" outlineLevel="5" x14ac:dyDescent="0.25">
      <c r="B370" s="61" t="s">
        <v>143</v>
      </c>
      <c r="E370" s="8" t="s">
        <v>19</v>
      </c>
      <c r="J370" s="54">
        <f>IFERROR(IF(SUM($I370:I370) + J364 * 1 / $G358 * J$7 &gt;= $G357, J364 - SUM($I370:I370),  J364 * 1 / $G358 * J$7), 0)</f>
        <v>0</v>
      </c>
      <c r="K370" s="54">
        <f>IFERROR(IF(SUM($I370:J370) + K364 * 1 / $G358 * K$7 &gt;= $G357, K364 - SUM($I370:J370),  K364 * 1 / $G358 * K$7), 0)</f>
        <v>0</v>
      </c>
      <c r="L370" s="54">
        <f>IFERROR(IF(SUM($I370:K370) + L364 * 1 / $G358 * L$7 &gt;= $G357, L364 - SUM($I370:K370),  L364 * 1 / $G358 * L$7), 0)</f>
        <v>0</v>
      </c>
      <c r="M370" s="54">
        <f>IFERROR(IF(SUM($I370:L370) + M364 * 1 / $G358 * M$7 &gt;= $G357, M364 - SUM($I370:L370),  M364 * 1 / $G358 * M$7), 0)</f>
        <v>0</v>
      </c>
      <c r="N370" s="58">
        <f xml:space="preserve"> SUM(J370:M370)</f>
        <v>0</v>
      </c>
      <c r="O370" s="54">
        <f>IFERROR(IF(SUM($I370:N370) - $N370 + O364 * 1 / $G358 * O$7 &gt;= $G357, O364 - (SUM($I370:N370) - $N370),  O364 * 1 / $G358 * O$7), 0)</f>
        <v>0</v>
      </c>
      <c r="P370" s="54">
        <f>IFERROR(IF(SUM($I370:O370) - $N370 + P364 * 1 / $G358 * P$7 &gt;= $G357, P364 - (SUM($I370:O370) - $N370),  P364 * 1 / $G358 * P$7), 0)</f>
        <v>0</v>
      </c>
      <c r="Q370" s="54">
        <f>IFERROR(IF(SUM($I370:P370) - $N370 + Q364 * 1 / $G358 * Q$7 &gt;= $G357, Q364 - (SUM($I370:P370) - $N370),  Q364 * 1 / $G358 * Q$7), 0)</f>
        <v>0</v>
      </c>
      <c r="R370" s="54">
        <f>IFERROR(IF(SUM($I370:Q370) - $N370 + R364 * 1 / $G358 * R$7 &gt;= $G357, R364 - (SUM($I370:Q370) - $N370),  R364 * 1 / $G358 * R$7), 0)</f>
        <v>0</v>
      </c>
      <c r="S370" s="58">
        <f xml:space="preserve"> SUM(O370:R370)</f>
        <v>0</v>
      </c>
      <c r="T370" s="54">
        <f>IFERROR(IF(SUM($I370:S370) - $N370 - $S370 + T364 * 1 / $G358 * T$7 &gt;= $G357, T364 - (SUM($I370:S370) - $N370 - $S370),  T364 * 1 / $G358 * T$7), 0)</f>
        <v>0</v>
      </c>
      <c r="U370" s="54">
        <f>IFERROR(IF(SUM($I370:T370) - $N370 - $S370 + U364 * 1 / $G358 * U$7 &gt;= $G357, U364 - (SUM($I370:T370) - $N370 - $S370),  U364 * 1 / $G358 * U$7), 0)</f>
        <v>0</v>
      </c>
      <c r="V370" s="58">
        <f xml:space="preserve"> SUM(T370:U370)</f>
        <v>0</v>
      </c>
      <c r="W370" s="54">
        <f>IFERROR(IF(SUM($I370:V370) - $N370 - $S370 - $V370 + W364 * 1 / $G358 * W$7 &gt;= $G357, W364 - (SUM($I370:V370) - $N370 - $S370 - $V370),  W364 * 1 / $G358 * W$7), 0)</f>
        <v>0</v>
      </c>
      <c r="X370" s="54">
        <f>IFERROR(IF(SUM($I370:W370) - $N370 - $S370 - $V370 + X364 * 1 / $G358 * X$7 &gt;= $G357, X364 - (SUM($I370:W370) - $N370 - $S370 - $V370),  X364 * 1 / $G358 * X$7), 0)</f>
        <v>0</v>
      </c>
      <c r="Y370" s="58">
        <f xml:space="preserve"> SUM(W370:X370)</f>
        <v>0</v>
      </c>
      <c r="Z370" s="54">
        <f>IFERROR(IF(SUM($I370:Y370) - $N370 - $S370 - $V370 - $Y370 + Z364 * 1 / $G358 * Z$7 &gt;= $G357, Z364 - (SUM($I370:Y370) - $N370 - $S370 - $V370 - $Y370),  Z364 * 1 / $G358 * Z$7), 0)</f>
        <v>0</v>
      </c>
      <c r="AA370" s="54">
        <f>IFERROR(IF(SUM($I370:Z370) - $N370 - $S370 - $V370 - $Y370 + AA364 * 1 / $G358 * AA$7 &gt;= $G357, AA364 - (SUM($I370:Z370) - $N370 - $S370 - $V370 - $Y370),  AA364 * 1 / $G358 * AA$7), 0)</f>
        <v>0</v>
      </c>
      <c r="AB370" s="58">
        <f xml:space="preserve"> SUM(Z370:AA370)</f>
        <v>0</v>
      </c>
    </row>
    <row r="371" spans="2:28" ht="15" hidden="1" outlineLevel="5" x14ac:dyDescent="0.25">
      <c r="B371" s="61" t="s">
        <v>144</v>
      </c>
      <c r="E371" s="8" t="s">
        <v>19</v>
      </c>
      <c r="J371" s="54">
        <f xml:space="preserve"> J369 + J370</f>
        <v>0</v>
      </c>
      <c r="K371" s="54">
        <f xml:space="preserve"> K369 + K370</f>
        <v>0</v>
      </c>
      <c r="L371" s="54">
        <f xml:space="preserve"> L369 + L370</f>
        <v>0</v>
      </c>
      <c r="M371" s="54">
        <f xml:space="preserve"> M369 + M370</f>
        <v>0</v>
      </c>
      <c r="N371" s="58">
        <f xml:space="preserve"> M371</f>
        <v>0</v>
      </c>
      <c r="O371" s="54">
        <f xml:space="preserve"> O369 + O370</f>
        <v>0</v>
      </c>
      <c r="P371" s="54">
        <f xml:space="preserve"> P369 + P370</f>
        <v>0</v>
      </c>
      <c r="Q371" s="54">
        <f xml:space="preserve"> Q369 + Q370</f>
        <v>0</v>
      </c>
      <c r="R371" s="54">
        <f xml:space="preserve"> R369 + R370</f>
        <v>0</v>
      </c>
      <c r="S371" s="58">
        <f xml:space="preserve"> R371</f>
        <v>0</v>
      </c>
      <c r="T371" s="54">
        <f xml:space="preserve"> T369 + T370</f>
        <v>0</v>
      </c>
      <c r="U371" s="54">
        <f xml:space="preserve"> U369 + U370</f>
        <v>0</v>
      </c>
      <c r="V371" s="58">
        <f xml:space="preserve"> U371</f>
        <v>0</v>
      </c>
      <c r="W371" s="54">
        <f xml:space="preserve"> W369 + W370</f>
        <v>0</v>
      </c>
      <c r="X371" s="54">
        <f xml:space="preserve"> X369 + X370</f>
        <v>0</v>
      </c>
      <c r="Y371" s="54">
        <f xml:space="preserve"> X371</f>
        <v>0</v>
      </c>
      <c r="Z371" s="54">
        <f xml:space="preserve"> Z369 + Z370</f>
        <v>0</v>
      </c>
      <c r="AA371" s="54">
        <f xml:space="preserve"> AA369 + AA370</f>
        <v>0</v>
      </c>
      <c r="AB371" s="54">
        <f xml:space="preserve"> AA371</f>
        <v>0</v>
      </c>
    </row>
    <row r="372" spans="2:28" hidden="1" outlineLevel="5" x14ac:dyDescent="0.2">
      <c r="B372" s="61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</row>
    <row r="373" spans="2:28" ht="15" hidden="1" outlineLevel="5" x14ac:dyDescent="0.25">
      <c r="B373" s="61" t="s">
        <v>145</v>
      </c>
      <c r="E373" s="8" t="s">
        <v>19</v>
      </c>
      <c r="J373" s="54">
        <f xml:space="preserve"> J366 - J369</f>
        <v>0</v>
      </c>
      <c r="K373" s="54">
        <f xml:space="preserve"> K366 - K369</f>
        <v>0</v>
      </c>
      <c r="L373" s="54">
        <f xml:space="preserve"> L366 - L369</f>
        <v>0</v>
      </c>
      <c r="M373" s="54">
        <f xml:space="preserve"> M366 - M369</f>
        <v>0</v>
      </c>
      <c r="N373" s="58">
        <f xml:space="preserve"> J373</f>
        <v>0</v>
      </c>
      <c r="O373" s="54">
        <f xml:space="preserve"> O366 - O369</f>
        <v>0</v>
      </c>
      <c r="P373" s="54">
        <f xml:space="preserve"> P366 - P369</f>
        <v>0</v>
      </c>
      <c r="Q373" s="54">
        <f xml:space="preserve"> Q366 - Q369</f>
        <v>0</v>
      </c>
      <c r="R373" s="54">
        <f xml:space="preserve"> R366 - R369</f>
        <v>0</v>
      </c>
      <c r="S373" s="58">
        <f xml:space="preserve"> O373</f>
        <v>0</v>
      </c>
      <c r="T373" s="54">
        <f xml:space="preserve"> T366 - T369</f>
        <v>0</v>
      </c>
      <c r="U373" s="54">
        <f xml:space="preserve"> U366 - U369</f>
        <v>0</v>
      </c>
      <c r="V373" s="58">
        <f xml:space="preserve"> T373</f>
        <v>0</v>
      </c>
      <c r="W373" s="54">
        <f xml:space="preserve"> W366 - W369</f>
        <v>0</v>
      </c>
      <c r="X373" s="54">
        <f xml:space="preserve"> X366 - X369</f>
        <v>0</v>
      </c>
      <c r="Y373" s="58">
        <f xml:space="preserve"> W373</f>
        <v>0</v>
      </c>
      <c r="Z373" s="54">
        <f xml:space="preserve"> Z366 - Z369</f>
        <v>0</v>
      </c>
      <c r="AA373" s="54">
        <f xml:space="preserve"> AA366 - AA369</f>
        <v>0</v>
      </c>
      <c r="AB373" s="58">
        <f xml:space="preserve"> Z373</f>
        <v>0</v>
      </c>
    </row>
    <row r="374" spans="2:28" ht="15" hidden="1" outlineLevel="5" x14ac:dyDescent="0.25">
      <c r="B374" s="61" t="s">
        <v>146</v>
      </c>
      <c r="E374" s="8" t="s">
        <v>19</v>
      </c>
      <c r="J374" s="54">
        <f xml:space="preserve"> J367 - J371</f>
        <v>0</v>
      </c>
      <c r="K374" s="54">
        <f xml:space="preserve"> K367 - K371</f>
        <v>0</v>
      </c>
      <c r="L374" s="54">
        <f xml:space="preserve"> L367 - L371</f>
        <v>0</v>
      </c>
      <c r="M374" s="54">
        <f xml:space="preserve"> M367 - M371</f>
        <v>0</v>
      </c>
      <c r="N374" s="58">
        <f>M374</f>
        <v>0</v>
      </c>
      <c r="O374" s="54">
        <f xml:space="preserve"> O367 - O371</f>
        <v>0</v>
      </c>
      <c r="P374" s="54">
        <f xml:space="preserve"> P367 - P371</f>
        <v>0</v>
      </c>
      <c r="Q374" s="54">
        <f xml:space="preserve"> Q367 - Q371</f>
        <v>0</v>
      </c>
      <c r="R374" s="54">
        <f xml:space="preserve"> R367 - R371</f>
        <v>0</v>
      </c>
      <c r="S374" s="58">
        <f>R374</f>
        <v>0</v>
      </c>
      <c r="T374" s="54">
        <f xml:space="preserve"> T367 - T371</f>
        <v>0</v>
      </c>
      <c r="U374" s="54">
        <f xml:space="preserve"> U367 - U371</f>
        <v>0</v>
      </c>
      <c r="V374" s="58">
        <f xml:space="preserve"> U374</f>
        <v>0</v>
      </c>
      <c r="W374" s="54">
        <f xml:space="preserve"> W367 - W371</f>
        <v>0</v>
      </c>
      <c r="X374" s="54">
        <f xml:space="preserve"> X367 - X371</f>
        <v>0</v>
      </c>
      <c r="Y374" s="58">
        <f xml:space="preserve"> X374</f>
        <v>0</v>
      </c>
      <c r="Z374" s="54">
        <f xml:space="preserve"> Z367 - Z371</f>
        <v>0</v>
      </c>
      <c r="AA374" s="54">
        <f xml:space="preserve"> AA367 - AA371</f>
        <v>0</v>
      </c>
      <c r="AB374" s="58">
        <f xml:space="preserve"> AA374</f>
        <v>0</v>
      </c>
    </row>
    <row r="375" spans="2:28" ht="15" hidden="1" outlineLevel="4" x14ac:dyDescent="0.25">
      <c r="B375" s="61"/>
      <c r="J375" s="90"/>
      <c r="K375" s="90"/>
      <c r="L375" s="90"/>
      <c r="M375" s="90"/>
      <c r="N375" s="92"/>
      <c r="O375" s="90"/>
      <c r="P375" s="90"/>
      <c r="Q375" s="90"/>
      <c r="R375" s="90"/>
      <c r="S375" s="92"/>
      <c r="T375" s="90"/>
      <c r="U375" s="90"/>
      <c r="V375" s="92"/>
      <c r="W375" s="90"/>
      <c r="X375" s="90"/>
      <c r="Y375" s="92"/>
      <c r="Z375" s="90"/>
      <c r="AA375" s="90"/>
      <c r="AB375" s="92"/>
    </row>
    <row r="376" spans="2:28" ht="15" hidden="1" outlineLevel="4" collapsed="1" x14ac:dyDescent="0.25">
      <c r="B376" s="91" t="str">
        <f xml:space="preserve"> B185</f>
        <v>Нематериальный актив 4</v>
      </c>
    </row>
    <row r="377" spans="2:28" hidden="1" outlineLevel="5" x14ac:dyDescent="0.2">
      <c r="B377" s="75" t="s">
        <v>96</v>
      </c>
      <c r="E377" s="8" t="s">
        <v>19</v>
      </c>
      <c r="G377" s="54">
        <f xml:space="preserve"> G186</f>
        <v>0</v>
      </c>
    </row>
    <row r="378" spans="2:28" hidden="1" outlineLevel="5" x14ac:dyDescent="0.2">
      <c r="B378" s="75" t="s">
        <v>97</v>
      </c>
      <c r="E378" s="8" t="s">
        <v>99</v>
      </c>
      <c r="G378" s="54">
        <f xml:space="preserve"> G187</f>
        <v>0</v>
      </c>
    </row>
    <row r="379" spans="2:28" hidden="1" outlineLevel="5" x14ac:dyDescent="0.2">
      <c r="B379" s="77" t="s">
        <v>98</v>
      </c>
      <c r="E379" s="52" t="s">
        <v>9</v>
      </c>
      <c r="F379" s="70"/>
      <c r="J379" s="55">
        <f t="shared" ref="J379:AB379" si="77" xml:space="preserve">  J188</f>
        <v>0</v>
      </c>
      <c r="K379" s="55">
        <f t="shared" si="77"/>
        <v>0</v>
      </c>
      <c r="L379" s="55">
        <f t="shared" si="77"/>
        <v>0</v>
      </c>
      <c r="M379" s="55">
        <f t="shared" si="77"/>
        <v>0</v>
      </c>
      <c r="N379" s="55">
        <f t="shared" si="77"/>
        <v>0</v>
      </c>
      <c r="O379" s="55">
        <f t="shared" si="77"/>
        <v>0</v>
      </c>
      <c r="P379" s="55">
        <f t="shared" si="77"/>
        <v>0</v>
      </c>
      <c r="Q379" s="55">
        <f t="shared" si="77"/>
        <v>0</v>
      </c>
      <c r="R379" s="55">
        <f t="shared" si="77"/>
        <v>0</v>
      </c>
      <c r="S379" s="55">
        <f t="shared" si="77"/>
        <v>0</v>
      </c>
      <c r="T379" s="55">
        <f t="shared" si="77"/>
        <v>0</v>
      </c>
      <c r="U379" s="55">
        <f t="shared" si="77"/>
        <v>0</v>
      </c>
      <c r="V379" s="55">
        <f t="shared" si="77"/>
        <v>0</v>
      </c>
      <c r="W379" s="55">
        <f t="shared" si="77"/>
        <v>0</v>
      </c>
      <c r="X379" s="55">
        <f t="shared" si="77"/>
        <v>0</v>
      </c>
      <c r="Y379" s="55">
        <f t="shared" si="77"/>
        <v>0</v>
      </c>
      <c r="Z379" s="55">
        <f t="shared" si="77"/>
        <v>0</v>
      </c>
      <c r="AA379" s="55">
        <f t="shared" si="77"/>
        <v>0</v>
      </c>
      <c r="AB379" s="55">
        <f t="shared" si="77"/>
        <v>0</v>
      </c>
    </row>
    <row r="380" spans="2:28" hidden="1" outlineLevel="5" x14ac:dyDescent="0.2">
      <c r="B380" s="41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</row>
    <row r="381" spans="2:28" ht="15" hidden="1" outlineLevel="5" x14ac:dyDescent="0.25">
      <c r="B381" s="61" t="s">
        <v>151</v>
      </c>
      <c r="E381" s="8" t="s">
        <v>19</v>
      </c>
      <c r="J381" s="54">
        <f xml:space="preserve"> $G377 * J379</f>
        <v>0</v>
      </c>
      <c r="K381" s="54">
        <f xml:space="preserve"> $G377 * K379</f>
        <v>0</v>
      </c>
      <c r="L381" s="54">
        <f xml:space="preserve"> $G377 * L379</f>
        <v>0</v>
      </c>
      <c r="M381" s="54">
        <f xml:space="preserve"> $G377 * M379</f>
        <v>0</v>
      </c>
      <c r="N381" s="58">
        <f xml:space="preserve"> SUM(J381:M381)</f>
        <v>0</v>
      </c>
      <c r="O381" s="54">
        <f xml:space="preserve"> $G377 * O379</f>
        <v>0</v>
      </c>
      <c r="P381" s="54">
        <f xml:space="preserve"> $G377 * P379</f>
        <v>0</v>
      </c>
      <c r="Q381" s="54">
        <f xml:space="preserve"> $G377 * Q379</f>
        <v>0</v>
      </c>
      <c r="R381" s="54">
        <f xml:space="preserve"> $G377 * R379</f>
        <v>0</v>
      </c>
      <c r="S381" s="58">
        <f xml:space="preserve"> SUM(O381:R381)</f>
        <v>0</v>
      </c>
      <c r="T381" s="54">
        <f xml:space="preserve"> $G377 * T379</f>
        <v>0</v>
      </c>
      <c r="U381" s="54">
        <f xml:space="preserve"> $G377 * U379</f>
        <v>0</v>
      </c>
      <c r="V381" s="58">
        <f xml:space="preserve"> SUM(T381:U381)</f>
        <v>0</v>
      </c>
      <c r="W381" s="54">
        <f xml:space="preserve"> $G377 * W379</f>
        <v>0</v>
      </c>
      <c r="X381" s="54">
        <f xml:space="preserve"> $G377 * X379</f>
        <v>0</v>
      </c>
      <c r="Y381" s="58">
        <f xml:space="preserve"> SUM(W381:X381)</f>
        <v>0</v>
      </c>
      <c r="Z381" s="54">
        <f xml:space="preserve"> $G377 * Z379</f>
        <v>0</v>
      </c>
      <c r="AA381" s="54">
        <f xml:space="preserve"> $G377 * AA379</f>
        <v>0</v>
      </c>
      <c r="AB381" s="58">
        <f xml:space="preserve"> SUM(Z381:AA381)</f>
        <v>0</v>
      </c>
    </row>
    <row r="382" spans="2:28" ht="15" hidden="1" outlineLevel="5" x14ac:dyDescent="0.25">
      <c r="B382" s="61" t="s">
        <v>152</v>
      </c>
      <c r="E382" s="8" t="s">
        <v>19</v>
      </c>
      <c r="J382" s="54">
        <f xml:space="preserve"> I382 + J381</f>
        <v>0</v>
      </c>
      <c r="K382" s="54">
        <f xml:space="preserve"> J382 + K381</f>
        <v>0</v>
      </c>
      <c r="L382" s="54">
        <f xml:space="preserve"> K382 + L381</f>
        <v>0</v>
      </c>
      <c r="M382" s="54">
        <f xml:space="preserve"> L382 + M381</f>
        <v>0</v>
      </c>
      <c r="N382" s="58">
        <f xml:space="preserve"> M382</f>
        <v>0</v>
      </c>
      <c r="O382" s="54">
        <f xml:space="preserve"> N382 + O381</f>
        <v>0</v>
      </c>
      <c r="P382" s="54">
        <f xml:space="preserve"> O382 + P381</f>
        <v>0</v>
      </c>
      <c r="Q382" s="54">
        <f xml:space="preserve"> P382 + Q381</f>
        <v>0</v>
      </c>
      <c r="R382" s="54">
        <f xml:space="preserve"> Q382 + R381</f>
        <v>0</v>
      </c>
      <c r="S382" s="58">
        <f xml:space="preserve"> R382</f>
        <v>0</v>
      </c>
      <c r="T382" s="54">
        <f xml:space="preserve"> S382 + T381</f>
        <v>0</v>
      </c>
      <c r="U382" s="54">
        <f xml:space="preserve"> T382 + U381</f>
        <v>0</v>
      </c>
      <c r="V382" s="58">
        <f xml:space="preserve"> U382</f>
        <v>0</v>
      </c>
      <c r="W382" s="54">
        <f xml:space="preserve"> V382 + W381</f>
        <v>0</v>
      </c>
      <c r="X382" s="54">
        <f xml:space="preserve"> W382 + X381</f>
        <v>0</v>
      </c>
      <c r="Y382" s="58">
        <f xml:space="preserve"> X382</f>
        <v>0</v>
      </c>
      <c r="Z382" s="54">
        <f xml:space="preserve"> Y382 + Z381</f>
        <v>0</v>
      </c>
      <c r="AA382" s="54">
        <f xml:space="preserve"> Z382 + AA381</f>
        <v>0</v>
      </c>
      <c r="AB382" s="58">
        <f xml:space="preserve"> AA382</f>
        <v>0</v>
      </c>
    </row>
    <row r="383" spans="2:28" ht="15" hidden="1" outlineLevel="5" x14ac:dyDescent="0.25">
      <c r="B383" s="61" t="s">
        <v>139</v>
      </c>
      <c r="E383" s="8" t="s">
        <v>19</v>
      </c>
      <c r="J383" s="54">
        <f xml:space="preserve"> IF(J382 &lt; $G377, J382, 0)</f>
        <v>0</v>
      </c>
      <c r="K383" s="54">
        <f xml:space="preserve"> IF(K382 &lt; $G377, K382, 0)</f>
        <v>0</v>
      </c>
      <c r="L383" s="54">
        <f xml:space="preserve"> IF(L382 &lt; $G377, L382, 0)</f>
        <v>0</v>
      </c>
      <c r="M383" s="54">
        <f xml:space="preserve"> IF(M382 &lt; $G377, M382, 0)</f>
        <v>0</v>
      </c>
      <c r="N383" s="58">
        <f xml:space="preserve"> M383</f>
        <v>0</v>
      </c>
      <c r="O383" s="54">
        <f xml:space="preserve"> IF(O382 &lt; $G377, O382, 0)</f>
        <v>0</v>
      </c>
      <c r="P383" s="54">
        <f xml:space="preserve"> IF(P382 &lt; $G377, P382, 0)</f>
        <v>0</v>
      </c>
      <c r="Q383" s="54">
        <f xml:space="preserve"> IF(Q382 &lt; $G377, Q382, 0)</f>
        <v>0</v>
      </c>
      <c r="R383" s="54">
        <f xml:space="preserve"> IF(R382 &lt; $G377, R382, 0)</f>
        <v>0</v>
      </c>
      <c r="S383" s="58">
        <f xml:space="preserve"> R383</f>
        <v>0</v>
      </c>
      <c r="T383" s="54">
        <f xml:space="preserve"> IF(T382 &lt; $G377, T382, 0)</f>
        <v>0</v>
      </c>
      <c r="U383" s="54">
        <f xml:space="preserve"> IF(U382 &lt; $G377, U382, 0)</f>
        <v>0</v>
      </c>
      <c r="V383" s="58">
        <f xml:space="preserve"> U383</f>
        <v>0</v>
      </c>
      <c r="W383" s="54">
        <f xml:space="preserve"> IF(W382 &lt; $G377, W382, 0)</f>
        <v>0</v>
      </c>
      <c r="X383" s="54">
        <f xml:space="preserve"> IF(X382 &lt; $G377, X382, 0)</f>
        <v>0</v>
      </c>
      <c r="Y383" s="58">
        <f xml:space="preserve"> X383</f>
        <v>0</v>
      </c>
      <c r="Z383" s="54">
        <f xml:space="preserve"> IF(Z382 &lt; $G377, Z382, 0)</f>
        <v>0</v>
      </c>
      <c r="AA383" s="54">
        <f xml:space="preserve"> IF(AA382 &lt; $G377, AA382, 0)</f>
        <v>0</v>
      </c>
      <c r="AB383" s="58">
        <f xml:space="preserve"> AA383</f>
        <v>0</v>
      </c>
    </row>
    <row r="384" spans="2:28" ht="15" hidden="1" outlineLevel="5" x14ac:dyDescent="0.25">
      <c r="B384" s="61" t="s">
        <v>153</v>
      </c>
      <c r="E384" s="8" t="s">
        <v>19</v>
      </c>
      <c r="J384" s="54">
        <f xml:space="preserve"> IF(J382 = $G377, J382, 0)</f>
        <v>0</v>
      </c>
      <c r="K384" s="54">
        <f xml:space="preserve"> IF(K382 = $G377, K382, 0)</f>
        <v>0</v>
      </c>
      <c r="L384" s="54">
        <f xml:space="preserve"> IF(L382 = $G377, L382, 0)</f>
        <v>0</v>
      </c>
      <c r="M384" s="54">
        <f xml:space="preserve"> IF(M382 = $G377, M382, 0)</f>
        <v>0</v>
      </c>
      <c r="N384" s="58">
        <f xml:space="preserve"> M384</f>
        <v>0</v>
      </c>
      <c r="O384" s="54">
        <f xml:space="preserve"> IF(O382 = $G377, O382, 0)</f>
        <v>0</v>
      </c>
      <c r="P384" s="54">
        <f xml:space="preserve"> IF(P382 = $G377, P382, 0)</f>
        <v>0</v>
      </c>
      <c r="Q384" s="54">
        <f xml:space="preserve"> IF(Q382 = $G377, Q382, 0)</f>
        <v>0</v>
      </c>
      <c r="R384" s="54">
        <f xml:space="preserve"> IF(R382 = $G377, R382, 0)</f>
        <v>0</v>
      </c>
      <c r="S384" s="58">
        <f xml:space="preserve"> R384</f>
        <v>0</v>
      </c>
      <c r="T384" s="54">
        <f xml:space="preserve"> IF(T382 = $G377, T382, 0)</f>
        <v>0</v>
      </c>
      <c r="U384" s="54">
        <f xml:space="preserve"> IF(U382 = $G377, U382, 0)</f>
        <v>0</v>
      </c>
      <c r="V384" s="58">
        <f xml:space="preserve"> U384</f>
        <v>0</v>
      </c>
      <c r="W384" s="54">
        <f xml:space="preserve"> IF(W382 = $G377, W382, 0)</f>
        <v>0</v>
      </c>
      <c r="X384" s="54">
        <f xml:space="preserve"> IF(X382 = $G377, X382, 0)</f>
        <v>0</v>
      </c>
      <c r="Y384" s="58">
        <f xml:space="preserve"> X384</f>
        <v>0</v>
      </c>
      <c r="Z384" s="54">
        <f xml:space="preserve"> IF(Z382 = $G377, Z382, 0)</f>
        <v>0</v>
      </c>
      <c r="AA384" s="54">
        <f xml:space="preserve"> IF(AA382 = $G377, AA382, 0)</f>
        <v>0</v>
      </c>
      <c r="AB384" s="58">
        <f xml:space="preserve"> AA384</f>
        <v>0</v>
      </c>
    </row>
    <row r="385" spans="2:28" hidden="1" outlineLevel="5" x14ac:dyDescent="0.2">
      <c r="B385" s="61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  <c r="W385" s="90"/>
      <c r="X385" s="90"/>
      <c r="Y385" s="90"/>
      <c r="Z385" s="90"/>
      <c r="AA385" s="90"/>
      <c r="AB385" s="90"/>
    </row>
    <row r="386" spans="2:28" ht="15" hidden="1" outlineLevel="5" x14ac:dyDescent="0.25">
      <c r="B386" s="61" t="s">
        <v>140</v>
      </c>
      <c r="E386" s="8" t="s">
        <v>19</v>
      </c>
      <c r="J386" s="54">
        <f xml:space="preserve"> IF(J384 &gt; SUM($I390:I390), J384, J384 - SUM($I390:I390))</f>
        <v>0</v>
      </c>
      <c r="K386" s="54">
        <f xml:space="preserve"> IF(K384 &gt; SUM($I390:J390), K384, K384 - SUM($I390:J390))</f>
        <v>0</v>
      </c>
      <c r="L386" s="54">
        <f xml:space="preserve"> IF(L384 &gt; SUM($I390:K390), L384, L384 - SUM($I390:K390))</f>
        <v>0</v>
      </c>
      <c r="M386" s="54">
        <f xml:space="preserve"> IF(M384 &gt; SUM($I390:L390), M384, M384 - SUM($I390:L390))</f>
        <v>0</v>
      </c>
      <c r="N386" s="58">
        <f xml:space="preserve"> J386</f>
        <v>0</v>
      </c>
      <c r="O386" s="54">
        <f xml:space="preserve"> IF(O384 &gt; SUM($I390:N390) - $N390, O384, O384 - (SUM($I390:N390) - $N390))</f>
        <v>0</v>
      </c>
      <c r="P386" s="54">
        <f xml:space="preserve"> IF(P384 &gt; SUM($I390:O390) - $N390, P384, P384 - (SUM($I390:O390) - $N390))</f>
        <v>0</v>
      </c>
      <c r="Q386" s="54">
        <f xml:space="preserve"> IF(Q384 &gt; SUM($I390:P390) - $N390, Q384, Q384 - (SUM($I390:P390) - $N390))</f>
        <v>0</v>
      </c>
      <c r="R386" s="54">
        <f xml:space="preserve"> IF(R384 &gt; SUM($I390:Q390) - $N390, R384, R384 - (SUM($I390:Q390) - $N390))</f>
        <v>0</v>
      </c>
      <c r="S386" s="58">
        <f xml:space="preserve"> O386</f>
        <v>0</v>
      </c>
      <c r="T386" s="54">
        <f xml:space="preserve"> IF(T384 &gt; SUM($I390:S390) - $N390 - $S390, T384, T384 - (SUM($I390:S390) - $N390 - $S390))</f>
        <v>0</v>
      </c>
      <c r="U386" s="54">
        <f xml:space="preserve"> IF(U384 &gt; SUM($I390:T390) - $N390 - $S390, U384, U384 - (SUM($I390:T390) - $N390 - $S390))</f>
        <v>0</v>
      </c>
      <c r="V386" s="58">
        <f xml:space="preserve"> T386</f>
        <v>0</v>
      </c>
      <c r="W386" s="54">
        <f xml:space="preserve"> IF(W384 &gt; SUM($I390:V390) - $N390 - $S390 - $V390, W384, W384 - (SUM($I390:V390) - $N390 - $S390 - $V390))</f>
        <v>0</v>
      </c>
      <c r="X386" s="54">
        <f xml:space="preserve"> IF(X384 &gt; SUM($I390:W390) - $N390 - $S390 - $V390, X384, X384 - (SUM($I390:W390) - $N390 - $S390 - $V390))</f>
        <v>0</v>
      </c>
      <c r="Y386" s="58">
        <f xml:space="preserve"> W386</f>
        <v>0</v>
      </c>
      <c r="Z386" s="54">
        <f xml:space="preserve"> IF(Z384 &gt; SUM($I390:Y390) - $N390 - $S390 - $V390 - $Y390, Z384, Z384 - (SUM($I390:Y390) - $N390 - $S390 - $V390 - $Y390))</f>
        <v>0</v>
      </c>
      <c r="AA386" s="54">
        <f xml:space="preserve"> IF(AA384 &gt; SUM($I390:Z390) - $N390 - $S390 - $V390 - $Y390, AA384, AA384 - (SUM($I390:Z390) - $N390 - $S390 - $V390 - $Y390))</f>
        <v>0</v>
      </c>
      <c r="AB386" s="58">
        <f xml:space="preserve"> Z386</f>
        <v>0</v>
      </c>
    </row>
    <row r="387" spans="2:28" ht="15" hidden="1" outlineLevel="5" x14ac:dyDescent="0.25">
      <c r="B387" s="61" t="s">
        <v>141</v>
      </c>
      <c r="E387" s="8" t="s">
        <v>19</v>
      </c>
      <c r="J387" s="54">
        <f xml:space="preserve"> IF(J384 &gt; SUM($I390:J390), J384, J384 - SUM($I390:J390))</f>
        <v>0</v>
      </c>
      <c r="K387" s="54">
        <f xml:space="preserve"> IF(K384 &gt; SUM($I390:K390), K384, K384 - SUM($I390:K390))</f>
        <v>0</v>
      </c>
      <c r="L387" s="54">
        <f xml:space="preserve"> IF(L384 &gt; SUM($I390:L390), L384, L384 - SUM($I390:L390))</f>
        <v>0</v>
      </c>
      <c r="M387" s="54">
        <f xml:space="preserve"> IF(M384 &gt; SUM($I390:M390), M384, M384 - SUM($I390:M390))</f>
        <v>0</v>
      </c>
      <c r="N387" s="58">
        <f xml:space="preserve"> M387</f>
        <v>0</v>
      </c>
      <c r="O387" s="54">
        <f xml:space="preserve"> IF(O384 &gt; SUM($I390:O390) - $N390, O384, O384 - (SUM($I390:O390) - $N390))</f>
        <v>0</v>
      </c>
      <c r="P387" s="54">
        <f xml:space="preserve"> IF(P384 &gt; SUM($I390:P390) - $N390, P384, P384 - (SUM($I390:P390) - $N390))</f>
        <v>0</v>
      </c>
      <c r="Q387" s="54">
        <f xml:space="preserve"> IF(Q384 &gt; SUM($I390:Q390) - $N390, Q384, Q384 - (SUM($I390:Q390) - $N390))</f>
        <v>0</v>
      </c>
      <c r="R387" s="54">
        <f xml:space="preserve"> IF(R384 &gt; SUM($I390:R390) - $N390, R384, R384 - (SUM($I390:R390) - $N390))</f>
        <v>0</v>
      </c>
      <c r="S387" s="58">
        <f xml:space="preserve"> R387</f>
        <v>0</v>
      </c>
      <c r="T387" s="54">
        <f xml:space="preserve"> IF(T384 &gt; SUM($I390:T390) - $N390 - $S390, T384, T384 - (SUM($I390:T390) - $N390 - $S390))</f>
        <v>0</v>
      </c>
      <c r="U387" s="54">
        <f xml:space="preserve"> IF(U384 &gt; SUM($I390:U390) - $N390 - $S390, U384, U384 - (SUM($I390:U390) - $N390 - $S390))</f>
        <v>0</v>
      </c>
      <c r="V387" s="58">
        <f xml:space="preserve"> U387</f>
        <v>0</v>
      </c>
      <c r="W387" s="54">
        <f xml:space="preserve"> IF(W384 &gt; SUM($I390:W390) - $N390 - $S390 - $V390, W384, W384 - (SUM($I390:W390) - $N390 - $S390 - $V390))</f>
        <v>0</v>
      </c>
      <c r="X387" s="54">
        <f xml:space="preserve"> IF(X384 &gt; SUM($I390:X390) - $N390 - $S390 - $V390, X384, X384 - (SUM($I390:X390) - $N390 - $S390 - $V390))</f>
        <v>0</v>
      </c>
      <c r="Y387" s="58">
        <f xml:space="preserve"> X387</f>
        <v>0</v>
      </c>
      <c r="Z387" s="54">
        <f xml:space="preserve"> IF(Z384 &gt; SUM($I390:Z390) - $N390 - $S390 - $V390 - $Y390, Z384, Z384 - (SUM($I390:Z390) - $N390 - $S390 - $V390 - $Y390))</f>
        <v>0</v>
      </c>
      <c r="AA387" s="54">
        <f xml:space="preserve"> IF(AA384 &gt; SUM($I390:AA390) - $N390 - $S390 - $V390 - $Y390, AA384, AA384 - (SUM($I390:AA390) - $N390 - $S390 - $V390 - $Y390))</f>
        <v>0</v>
      </c>
      <c r="AB387" s="58">
        <f xml:space="preserve"> AA387</f>
        <v>0</v>
      </c>
    </row>
    <row r="388" spans="2:28" hidden="1" outlineLevel="5" x14ac:dyDescent="0.2">
      <c r="B388" s="61"/>
      <c r="J388" s="90"/>
      <c r="K388" s="90"/>
      <c r="L388" s="90"/>
      <c r="M388" s="90"/>
      <c r="N388" s="90"/>
      <c r="O388" s="90"/>
      <c r="P388" s="90"/>
      <c r="Q388" s="90"/>
      <c r="R388" s="90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</row>
    <row r="389" spans="2:28" ht="15" hidden="1" outlineLevel="5" x14ac:dyDescent="0.25">
      <c r="B389" s="61" t="s">
        <v>142</v>
      </c>
      <c r="E389" s="8" t="s">
        <v>19</v>
      </c>
      <c r="J389" s="54">
        <f xml:space="preserve"> IF(I391 &gt;= J384, 0, I391)</f>
        <v>0</v>
      </c>
      <c r="K389" s="54">
        <f xml:space="preserve"> IF(J391 &gt;= K384, 0, J391)</f>
        <v>0</v>
      </c>
      <c r="L389" s="54">
        <f xml:space="preserve"> IF(K391 &gt;= L384, 0, K391)</f>
        <v>0</v>
      </c>
      <c r="M389" s="54">
        <f xml:space="preserve"> IF(L391 &gt;= M384, 0, L391)</f>
        <v>0</v>
      </c>
      <c r="N389" s="58">
        <f xml:space="preserve"> J389</f>
        <v>0</v>
      </c>
      <c r="O389" s="54">
        <f xml:space="preserve"> IF(N391 &gt;= O384, 0, N391)</f>
        <v>0</v>
      </c>
      <c r="P389" s="54">
        <f xml:space="preserve"> IF(O391 &gt;= P384, 0, O391)</f>
        <v>0</v>
      </c>
      <c r="Q389" s="54">
        <f xml:space="preserve"> IF(P391 &gt;= Q384, 0, P391)</f>
        <v>0</v>
      </c>
      <c r="R389" s="54">
        <f xml:space="preserve"> IF(Q391 &gt;= R384, 0, Q391)</f>
        <v>0</v>
      </c>
      <c r="S389" s="58">
        <f xml:space="preserve"> O389</f>
        <v>0</v>
      </c>
      <c r="T389" s="54">
        <f xml:space="preserve"> IF(S391 &gt;= T384, 0, S391)</f>
        <v>0</v>
      </c>
      <c r="U389" s="54">
        <f xml:space="preserve"> IF(T391 &gt;= U384, 0, T391)</f>
        <v>0</v>
      </c>
      <c r="V389" s="58">
        <f xml:space="preserve"> T389</f>
        <v>0</v>
      </c>
      <c r="W389" s="54">
        <f xml:space="preserve"> IF(V391 &gt;= W384, 0, V391)</f>
        <v>0</v>
      </c>
      <c r="X389" s="54">
        <f xml:space="preserve"> IF(W391 &gt;= X384, 0, W391)</f>
        <v>0</v>
      </c>
      <c r="Y389" s="58">
        <f xml:space="preserve"> W389</f>
        <v>0</v>
      </c>
      <c r="Z389" s="54">
        <f xml:space="preserve"> IF(Y391 &gt;= Z384, 0, Y391)</f>
        <v>0</v>
      </c>
      <c r="AA389" s="54">
        <f xml:space="preserve"> IF(Z391 &gt;= AA384, 0, Z391)</f>
        <v>0</v>
      </c>
      <c r="AB389" s="58">
        <f xml:space="preserve"> Z389</f>
        <v>0</v>
      </c>
    </row>
    <row r="390" spans="2:28" ht="15" hidden="1" outlineLevel="5" x14ac:dyDescent="0.25">
      <c r="B390" s="61" t="s">
        <v>143</v>
      </c>
      <c r="E390" s="8" t="s">
        <v>19</v>
      </c>
      <c r="J390" s="54">
        <f>IFERROR(IF(SUM($I390:I390) + J384 * 1 / $G378 * J$7 &gt;= $G377, J384 - SUM($I390:I390),  J384 * 1 / $G378 * J$7), 0)</f>
        <v>0</v>
      </c>
      <c r="K390" s="54">
        <f>IFERROR(IF(SUM($I390:J390) + K384 * 1 / $G378 * K$7 &gt;= $G377, K384 - SUM($I390:J390),  K384 * 1 / $G378 * K$7), 0)</f>
        <v>0</v>
      </c>
      <c r="L390" s="54">
        <f>IFERROR(IF(SUM($I390:K390) + L384 * 1 / $G378 * L$7 &gt;= $G377, L384 - SUM($I390:K390),  L384 * 1 / $G378 * L$7), 0)</f>
        <v>0</v>
      </c>
      <c r="M390" s="54">
        <f>IFERROR(IF(SUM($I390:L390) + M384 * 1 / $G378 * M$7 &gt;= $G377, M384 - SUM($I390:L390),  M384 * 1 / $G378 * M$7), 0)</f>
        <v>0</v>
      </c>
      <c r="N390" s="58">
        <f xml:space="preserve"> SUM(J390:M390)</f>
        <v>0</v>
      </c>
      <c r="O390" s="54">
        <f>IFERROR(IF(SUM($I390:N390) - $N390 + O384 * 1 / $G378 * O$7 &gt;= $G377, O384 - (SUM($I390:N390) - $N390),  O384 * 1 / $G378 * O$7), 0)</f>
        <v>0</v>
      </c>
      <c r="P390" s="54">
        <f>IFERROR(IF(SUM($I390:O390) - $N390 + P384 * 1 / $G378 * P$7 &gt;= $G377, P384 - (SUM($I390:O390) - $N390),  P384 * 1 / $G378 * P$7), 0)</f>
        <v>0</v>
      </c>
      <c r="Q390" s="54">
        <f>IFERROR(IF(SUM($I390:P390) - $N390 + Q384 * 1 / $G378 * Q$7 &gt;= $G377, Q384 - (SUM($I390:P390) - $N390),  Q384 * 1 / $G378 * Q$7), 0)</f>
        <v>0</v>
      </c>
      <c r="R390" s="54">
        <f>IFERROR(IF(SUM($I390:Q390) - $N390 + R384 * 1 / $G378 * R$7 &gt;= $G377, R384 - (SUM($I390:Q390) - $N390),  R384 * 1 / $G378 * R$7), 0)</f>
        <v>0</v>
      </c>
      <c r="S390" s="58">
        <f xml:space="preserve"> SUM(O390:R390)</f>
        <v>0</v>
      </c>
      <c r="T390" s="54">
        <f>IFERROR(IF(SUM($I390:S390) - $N390 - $S390 + T384 * 1 / $G378 * T$7 &gt;= $G377, T384 - (SUM($I390:S390) - $N390 - $S390),  T384 * 1 / $G378 * T$7), 0)</f>
        <v>0</v>
      </c>
      <c r="U390" s="54">
        <f>IFERROR(IF(SUM($I390:T390) - $N390 - $S390 + U384 * 1 / $G378 * U$7 &gt;= $G377, U384 - (SUM($I390:T390) - $N390 - $S390),  U384 * 1 / $G378 * U$7), 0)</f>
        <v>0</v>
      </c>
      <c r="V390" s="58">
        <f xml:space="preserve"> SUM(T390:U390)</f>
        <v>0</v>
      </c>
      <c r="W390" s="54">
        <f>IFERROR(IF(SUM($I390:V390) - $N390 - $S390 - $V390 + W384 * 1 / $G378 * W$7 &gt;= $G377, W384 - (SUM($I390:V390) - $N390 - $S390 - $V390),  W384 * 1 / $G378 * W$7), 0)</f>
        <v>0</v>
      </c>
      <c r="X390" s="54">
        <f>IFERROR(IF(SUM($I390:W390) - $N390 - $S390 - $V390 + X384 * 1 / $G378 * X$7 &gt;= $G377, X384 - (SUM($I390:W390) - $N390 - $S390 - $V390),  X384 * 1 / $G378 * X$7), 0)</f>
        <v>0</v>
      </c>
      <c r="Y390" s="58">
        <f xml:space="preserve"> SUM(W390:X390)</f>
        <v>0</v>
      </c>
      <c r="Z390" s="54">
        <f>IFERROR(IF(SUM($I390:Y390) - $N390 - $S390 - $V390 - $Y390 + Z384 * 1 / $G378 * Z$7 &gt;= $G377, Z384 - (SUM($I390:Y390) - $N390 - $S390 - $V390 - $Y390),  Z384 * 1 / $G378 * Z$7), 0)</f>
        <v>0</v>
      </c>
      <c r="AA390" s="54">
        <f>IFERROR(IF(SUM($I390:Z390) - $N390 - $S390 - $V390 - $Y390 + AA384 * 1 / $G378 * AA$7 &gt;= $G377, AA384 - (SUM($I390:Z390) - $N390 - $S390 - $V390 - $Y390),  AA384 * 1 / $G378 * AA$7), 0)</f>
        <v>0</v>
      </c>
      <c r="AB390" s="58">
        <f xml:space="preserve"> SUM(Z390:AA390)</f>
        <v>0</v>
      </c>
    </row>
    <row r="391" spans="2:28" ht="15" hidden="1" outlineLevel="5" x14ac:dyDescent="0.25">
      <c r="B391" s="61" t="s">
        <v>144</v>
      </c>
      <c r="E391" s="8" t="s">
        <v>19</v>
      </c>
      <c r="J391" s="54">
        <f xml:space="preserve"> J389 + J390</f>
        <v>0</v>
      </c>
      <c r="K391" s="54">
        <f xml:space="preserve"> K389 + K390</f>
        <v>0</v>
      </c>
      <c r="L391" s="54">
        <f xml:space="preserve"> L389 + L390</f>
        <v>0</v>
      </c>
      <c r="M391" s="54">
        <f xml:space="preserve"> M389 + M390</f>
        <v>0</v>
      </c>
      <c r="N391" s="58">
        <f xml:space="preserve"> M391</f>
        <v>0</v>
      </c>
      <c r="O391" s="54">
        <f xml:space="preserve"> O389 + O390</f>
        <v>0</v>
      </c>
      <c r="P391" s="54">
        <f xml:space="preserve"> P389 + P390</f>
        <v>0</v>
      </c>
      <c r="Q391" s="54">
        <f xml:space="preserve"> Q389 + Q390</f>
        <v>0</v>
      </c>
      <c r="R391" s="54">
        <f xml:space="preserve"> R389 + R390</f>
        <v>0</v>
      </c>
      <c r="S391" s="58">
        <f xml:space="preserve"> R391</f>
        <v>0</v>
      </c>
      <c r="T391" s="54">
        <f xml:space="preserve"> T389 + T390</f>
        <v>0</v>
      </c>
      <c r="U391" s="54">
        <f xml:space="preserve"> U389 + U390</f>
        <v>0</v>
      </c>
      <c r="V391" s="58">
        <f xml:space="preserve"> U391</f>
        <v>0</v>
      </c>
      <c r="W391" s="54">
        <f xml:space="preserve"> W389 + W390</f>
        <v>0</v>
      </c>
      <c r="X391" s="54">
        <f xml:space="preserve"> X389 + X390</f>
        <v>0</v>
      </c>
      <c r="Y391" s="54">
        <f xml:space="preserve"> X391</f>
        <v>0</v>
      </c>
      <c r="Z391" s="54">
        <f xml:space="preserve"> Z389 + Z390</f>
        <v>0</v>
      </c>
      <c r="AA391" s="54">
        <f xml:space="preserve"> AA389 + AA390</f>
        <v>0</v>
      </c>
      <c r="AB391" s="54">
        <f xml:space="preserve"> AA391</f>
        <v>0</v>
      </c>
    </row>
    <row r="392" spans="2:28" hidden="1" outlineLevel="5" x14ac:dyDescent="0.2">
      <c r="B392" s="61"/>
      <c r="J392" s="90"/>
      <c r="K392" s="90"/>
      <c r="L392" s="90"/>
      <c r="M392" s="90"/>
      <c r="N392" s="90"/>
      <c r="O392" s="90"/>
      <c r="P392" s="90"/>
      <c r="Q392" s="90"/>
      <c r="R392" s="90"/>
      <c r="S392" s="90"/>
      <c r="T392" s="90"/>
      <c r="U392" s="90"/>
      <c r="V392" s="90"/>
      <c r="W392" s="90"/>
      <c r="X392" s="90"/>
      <c r="Y392" s="90"/>
      <c r="Z392" s="90"/>
      <c r="AA392" s="90"/>
      <c r="AB392" s="90"/>
    </row>
    <row r="393" spans="2:28" ht="15" hidden="1" outlineLevel="5" x14ac:dyDescent="0.25">
      <c r="B393" s="61" t="s">
        <v>145</v>
      </c>
      <c r="E393" s="8" t="s">
        <v>19</v>
      </c>
      <c r="J393" s="54">
        <f xml:space="preserve"> J386 - J389</f>
        <v>0</v>
      </c>
      <c r="K393" s="54">
        <f xml:space="preserve"> K386 - K389</f>
        <v>0</v>
      </c>
      <c r="L393" s="54">
        <f xml:space="preserve"> L386 - L389</f>
        <v>0</v>
      </c>
      <c r="M393" s="54">
        <f xml:space="preserve"> M386 - M389</f>
        <v>0</v>
      </c>
      <c r="N393" s="58">
        <f xml:space="preserve"> J393</f>
        <v>0</v>
      </c>
      <c r="O393" s="54">
        <f xml:space="preserve"> O386 - O389</f>
        <v>0</v>
      </c>
      <c r="P393" s="54">
        <f xml:space="preserve"> P386 - P389</f>
        <v>0</v>
      </c>
      <c r="Q393" s="54">
        <f xml:space="preserve"> Q386 - Q389</f>
        <v>0</v>
      </c>
      <c r="R393" s="54">
        <f xml:space="preserve"> R386 - R389</f>
        <v>0</v>
      </c>
      <c r="S393" s="58">
        <f xml:space="preserve"> O393</f>
        <v>0</v>
      </c>
      <c r="T393" s="54">
        <f xml:space="preserve"> T386 - T389</f>
        <v>0</v>
      </c>
      <c r="U393" s="54">
        <f xml:space="preserve"> U386 - U389</f>
        <v>0</v>
      </c>
      <c r="V393" s="58">
        <f xml:space="preserve"> T393</f>
        <v>0</v>
      </c>
      <c r="W393" s="54">
        <f xml:space="preserve"> W386 - W389</f>
        <v>0</v>
      </c>
      <c r="X393" s="54">
        <f xml:space="preserve"> X386 - X389</f>
        <v>0</v>
      </c>
      <c r="Y393" s="58">
        <f xml:space="preserve"> W393</f>
        <v>0</v>
      </c>
      <c r="Z393" s="54">
        <f xml:space="preserve"> Z386 - Z389</f>
        <v>0</v>
      </c>
      <c r="AA393" s="54">
        <f xml:space="preserve"> AA386 - AA389</f>
        <v>0</v>
      </c>
      <c r="AB393" s="58">
        <f xml:space="preserve"> Z393</f>
        <v>0</v>
      </c>
    </row>
    <row r="394" spans="2:28" ht="15" hidden="1" outlineLevel="5" x14ac:dyDescent="0.25">
      <c r="B394" s="61" t="s">
        <v>146</v>
      </c>
      <c r="E394" s="8" t="s">
        <v>19</v>
      </c>
      <c r="J394" s="54">
        <f xml:space="preserve"> J387 - J391</f>
        <v>0</v>
      </c>
      <c r="K394" s="54">
        <f xml:space="preserve"> K387 - K391</f>
        <v>0</v>
      </c>
      <c r="L394" s="54">
        <f xml:space="preserve"> L387 - L391</f>
        <v>0</v>
      </c>
      <c r="M394" s="54">
        <f xml:space="preserve"> M387 - M391</f>
        <v>0</v>
      </c>
      <c r="N394" s="58">
        <f>M394</f>
        <v>0</v>
      </c>
      <c r="O394" s="54">
        <f xml:space="preserve"> O387 - O391</f>
        <v>0</v>
      </c>
      <c r="P394" s="54">
        <f xml:space="preserve"> P387 - P391</f>
        <v>0</v>
      </c>
      <c r="Q394" s="54">
        <f xml:space="preserve"> Q387 - Q391</f>
        <v>0</v>
      </c>
      <c r="R394" s="54">
        <f xml:space="preserve"> R387 - R391</f>
        <v>0</v>
      </c>
      <c r="S394" s="58">
        <f>R394</f>
        <v>0</v>
      </c>
      <c r="T394" s="54">
        <f xml:space="preserve"> T387 - T391</f>
        <v>0</v>
      </c>
      <c r="U394" s="54">
        <f xml:space="preserve"> U387 - U391</f>
        <v>0</v>
      </c>
      <c r="V394" s="58">
        <f xml:space="preserve"> U394</f>
        <v>0</v>
      </c>
      <c r="W394" s="54">
        <f xml:space="preserve"> W387 - W391</f>
        <v>0</v>
      </c>
      <c r="X394" s="54">
        <f xml:space="preserve"> X387 - X391</f>
        <v>0</v>
      </c>
      <c r="Y394" s="58">
        <f xml:space="preserve"> X394</f>
        <v>0</v>
      </c>
      <c r="Z394" s="54">
        <f xml:space="preserve"> Z387 - Z391</f>
        <v>0</v>
      </c>
      <c r="AA394" s="54">
        <f xml:space="preserve"> AA387 - AA391</f>
        <v>0</v>
      </c>
      <c r="AB394" s="58">
        <f xml:space="preserve"> AA394</f>
        <v>0</v>
      </c>
    </row>
    <row r="395" spans="2:28" hidden="1" outlineLevel="3" x14ac:dyDescent="0.25"/>
    <row r="396" spans="2:28" ht="15" hidden="1" outlineLevel="3" collapsed="1" x14ac:dyDescent="0.25">
      <c r="B396" s="88" t="s">
        <v>147</v>
      </c>
      <c r="C396" s="84"/>
      <c r="D396" s="84"/>
      <c r="E396" s="85"/>
      <c r="F396" s="86"/>
      <c r="G396" s="86"/>
      <c r="H396" s="86"/>
      <c r="I396" s="84"/>
      <c r="J396" s="85"/>
      <c r="K396" s="85"/>
      <c r="L396" s="85"/>
      <c r="M396" s="85"/>
      <c r="N396" s="85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  <c r="Z396" s="84"/>
      <c r="AA396" s="84"/>
      <c r="AB396" s="84"/>
    </row>
    <row r="397" spans="2:28" hidden="1" outlineLevel="4" x14ac:dyDescent="0.25"/>
    <row r="398" spans="2:28" ht="15" hidden="1" outlineLevel="4" x14ac:dyDescent="0.25">
      <c r="B398" s="41" t="s">
        <v>150</v>
      </c>
      <c r="E398" s="8" t="s">
        <v>19</v>
      </c>
      <c r="J398" s="54">
        <f xml:space="preserve"> SUM(J416, J436, J456, J476)</f>
        <v>250</v>
      </c>
      <c r="K398" s="54">
        <f xml:space="preserve"> SUM(K416, K436, K456, K476)</f>
        <v>0</v>
      </c>
      <c r="L398" s="54">
        <f xml:space="preserve"> SUM(L416, L436, L456, L476)</f>
        <v>150</v>
      </c>
      <c r="M398" s="54">
        <f xml:space="preserve"> SUM(M416, M436, M456, M476)</f>
        <v>0</v>
      </c>
      <c r="N398" s="58">
        <f xml:space="preserve">  SUM(J398:M398)</f>
        <v>400</v>
      </c>
      <c r="O398" s="54">
        <f xml:space="preserve"> SUM(O416, O436, O456, O476)</f>
        <v>0</v>
      </c>
      <c r="P398" s="54">
        <f xml:space="preserve"> SUM(P416, P436, P456, P476)</f>
        <v>0</v>
      </c>
      <c r="Q398" s="54">
        <f xml:space="preserve"> SUM(Q416, Q436, Q456, Q476)</f>
        <v>0</v>
      </c>
      <c r="R398" s="54">
        <f xml:space="preserve"> SUM(R416, R436, R456, R476)</f>
        <v>0</v>
      </c>
      <c r="S398" s="58">
        <f xml:space="preserve">  SUM(O398:R398)</f>
        <v>0</v>
      </c>
      <c r="T398" s="54">
        <f xml:space="preserve"> SUM(T416, T436, T456, T476)</f>
        <v>0</v>
      </c>
      <c r="U398" s="54">
        <f xml:space="preserve"> SUM(U416, U436, U456, U476)</f>
        <v>0</v>
      </c>
      <c r="V398" s="58">
        <f xml:space="preserve">  SUM(T398:U398)</f>
        <v>0</v>
      </c>
      <c r="W398" s="54">
        <f xml:space="preserve"> SUM(W416, W436, W456, W476)</f>
        <v>300</v>
      </c>
      <c r="X398" s="54">
        <f xml:space="preserve"> SUM(X416, X436, X456, X476)</f>
        <v>0</v>
      </c>
      <c r="Y398" s="58">
        <f xml:space="preserve">  SUM(W398:X398)</f>
        <v>300</v>
      </c>
      <c r="Z398" s="54">
        <f xml:space="preserve"> SUM(Z416, Z436, Z456, Z476)</f>
        <v>0</v>
      </c>
      <c r="AA398" s="54">
        <f xml:space="preserve"> SUM(AA416, AA436, AA456, AA476)</f>
        <v>0</v>
      </c>
      <c r="AB398" s="58">
        <f xml:space="preserve">  SUM(Z398:AA398)</f>
        <v>0</v>
      </c>
    </row>
    <row r="399" spans="2:28" ht="15" hidden="1" outlineLevel="4" x14ac:dyDescent="0.25">
      <c r="B399" s="41" t="s">
        <v>139</v>
      </c>
      <c r="E399" s="8" t="s">
        <v>19</v>
      </c>
      <c r="J399" s="54">
        <f xml:space="preserve"> SUM(J418, J438, J458, J478)</f>
        <v>150</v>
      </c>
      <c r="K399" s="54">
        <f xml:space="preserve"> SUM(K418, K438, K458, K478)</f>
        <v>150</v>
      </c>
      <c r="L399" s="54">
        <f xml:space="preserve"> SUM(L418, L438, L458, L478)</f>
        <v>0</v>
      </c>
      <c r="M399" s="54">
        <f xml:space="preserve"> SUM(M418, M438, M458, M478)</f>
        <v>0</v>
      </c>
      <c r="N399" s="58">
        <f xml:space="preserve"> M399</f>
        <v>0</v>
      </c>
      <c r="O399" s="54">
        <f xml:space="preserve"> SUM(O418, O438, O458, O478)</f>
        <v>0</v>
      </c>
      <c r="P399" s="54">
        <f xml:space="preserve"> SUM(P418, P438, P458, P478)</f>
        <v>0</v>
      </c>
      <c r="Q399" s="54">
        <f xml:space="preserve"> SUM(Q418, Q438, Q458, Q478)</f>
        <v>0</v>
      </c>
      <c r="R399" s="54">
        <f xml:space="preserve"> SUM(R418, R438, R458, R478)</f>
        <v>0</v>
      </c>
      <c r="S399" s="58">
        <f xml:space="preserve"> R399</f>
        <v>0</v>
      </c>
      <c r="T399" s="54">
        <f xml:space="preserve"> SUM(T418, T438, T458, T478)</f>
        <v>0</v>
      </c>
      <c r="U399" s="54">
        <f xml:space="preserve"> SUM(U418, U438, U458, U478)</f>
        <v>0</v>
      </c>
      <c r="V399" s="58">
        <f xml:space="preserve"> U399</f>
        <v>0</v>
      </c>
      <c r="W399" s="54">
        <f xml:space="preserve"> SUM(W418, W438, W458, W478)</f>
        <v>0</v>
      </c>
      <c r="X399" s="54">
        <f xml:space="preserve"> SUM(X418, X438, X458, X478)</f>
        <v>0</v>
      </c>
      <c r="Y399" s="58">
        <f xml:space="preserve"> X399</f>
        <v>0</v>
      </c>
      <c r="Z399" s="54">
        <f xml:space="preserve"> SUM(Z418, Z438, Z458, Z478)</f>
        <v>0</v>
      </c>
      <c r="AA399" s="54">
        <f xml:space="preserve"> SUM(AA418, AA438, AA458, AA478)</f>
        <v>0</v>
      </c>
      <c r="AB399" s="58">
        <f xml:space="preserve"> AA399</f>
        <v>0</v>
      </c>
    </row>
    <row r="400" spans="2:28" ht="15" hidden="1" outlineLevel="4" x14ac:dyDescent="0.2">
      <c r="B400" s="41"/>
      <c r="N400" s="53"/>
      <c r="O400" s="8"/>
      <c r="P400" s="8"/>
      <c r="Q400" s="8"/>
      <c r="R400" s="8"/>
      <c r="S400" s="53"/>
      <c r="T400" s="8"/>
      <c r="U400" s="8"/>
      <c r="V400" s="53"/>
      <c r="W400" s="8"/>
      <c r="X400" s="8"/>
      <c r="Y400" s="53"/>
      <c r="Z400" s="8"/>
      <c r="AA400" s="8"/>
      <c r="AB400" s="53"/>
    </row>
    <row r="401" spans="2:28" ht="15" hidden="1" outlineLevel="4" x14ac:dyDescent="0.25">
      <c r="B401" s="41" t="s">
        <v>140</v>
      </c>
      <c r="E401" s="8" t="s">
        <v>19</v>
      </c>
      <c r="J401" s="54">
        <f>SUM(J421, J441, J461, J481)</f>
        <v>100</v>
      </c>
      <c r="K401" s="54">
        <f t="shared" ref="K401:M402" si="78">SUM(K421, K441, K461, K481)</f>
        <v>100</v>
      </c>
      <c r="L401" s="54">
        <f t="shared" si="78"/>
        <v>400</v>
      </c>
      <c r="M401" s="54">
        <f t="shared" si="78"/>
        <v>400</v>
      </c>
      <c r="N401" s="58">
        <f>J401</f>
        <v>100</v>
      </c>
      <c r="O401" s="54">
        <f t="shared" ref="O401:R402" si="79">SUM(O421, O441, O461, O481)</f>
        <v>400</v>
      </c>
      <c r="P401" s="54">
        <f t="shared" si="79"/>
        <v>400</v>
      </c>
      <c r="Q401" s="54">
        <f t="shared" si="79"/>
        <v>400</v>
      </c>
      <c r="R401" s="54">
        <f t="shared" si="79"/>
        <v>400</v>
      </c>
      <c r="S401" s="58">
        <f>O401</f>
        <v>400</v>
      </c>
      <c r="T401" s="54">
        <f>SUM(T421, T441, T461, T481)</f>
        <v>400</v>
      </c>
      <c r="U401" s="54">
        <f>SUM(U421, U441, U461, U481)</f>
        <v>400</v>
      </c>
      <c r="V401" s="58">
        <f>T401</f>
        <v>400</v>
      </c>
      <c r="W401" s="54">
        <f>SUM(W421, W441, W461, W481)</f>
        <v>700</v>
      </c>
      <c r="X401" s="54">
        <f>SUM(X421, X441, X461, X481)</f>
        <v>400</v>
      </c>
      <c r="Y401" s="58">
        <f>W401</f>
        <v>700</v>
      </c>
      <c r="Z401" s="54">
        <f>SUM(Z421, Z441, Z461, Z481)</f>
        <v>400</v>
      </c>
      <c r="AA401" s="54">
        <f>SUM(AA421, AA441, AA461, AA481)</f>
        <v>400</v>
      </c>
      <c r="AB401" s="58">
        <f>Z401</f>
        <v>400</v>
      </c>
    </row>
    <row r="402" spans="2:28" ht="15" hidden="1" outlineLevel="4" x14ac:dyDescent="0.25">
      <c r="B402" s="41" t="s">
        <v>141</v>
      </c>
      <c r="E402" s="8" t="s">
        <v>19</v>
      </c>
      <c r="J402" s="54">
        <f>SUM(J422, J442, J462, J482)</f>
        <v>100</v>
      </c>
      <c r="K402" s="54">
        <f t="shared" si="78"/>
        <v>100</v>
      </c>
      <c r="L402" s="54">
        <f t="shared" si="78"/>
        <v>400</v>
      </c>
      <c r="M402" s="54">
        <f t="shared" si="78"/>
        <v>400</v>
      </c>
      <c r="N402" s="58">
        <f xml:space="preserve"> M402</f>
        <v>400</v>
      </c>
      <c r="O402" s="54">
        <f t="shared" si="79"/>
        <v>400</v>
      </c>
      <c r="P402" s="54">
        <f t="shared" si="79"/>
        <v>400</v>
      </c>
      <c r="Q402" s="54">
        <f t="shared" si="79"/>
        <v>400</v>
      </c>
      <c r="R402" s="54">
        <f t="shared" si="79"/>
        <v>400</v>
      </c>
      <c r="S402" s="58">
        <f xml:space="preserve"> R402</f>
        <v>400</v>
      </c>
      <c r="T402" s="54">
        <f>SUM(T422, T442, T462, T482)</f>
        <v>400</v>
      </c>
      <c r="U402" s="54">
        <f>SUM(U422, U442, U462, U482)</f>
        <v>400</v>
      </c>
      <c r="V402" s="58">
        <f xml:space="preserve"> U402</f>
        <v>400</v>
      </c>
      <c r="W402" s="54">
        <f>SUM(W422, W442, W462, W482)</f>
        <v>400</v>
      </c>
      <c r="X402" s="54">
        <f>SUM(X422, X442, X462, X482)</f>
        <v>400</v>
      </c>
      <c r="Y402" s="58">
        <f xml:space="preserve"> X402</f>
        <v>400</v>
      </c>
      <c r="Z402" s="54">
        <f>SUM(Z422, Z442, Z462, Z482)</f>
        <v>400</v>
      </c>
      <c r="AA402" s="54">
        <f>SUM(AA422, AA442, AA462, AA482)</f>
        <v>300</v>
      </c>
      <c r="AB402" s="58">
        <f xml:space="preserve"> AA402</f>
        <v>300</v>
      </c>
    </row>
    <row r="403" spans="2:28" ht="15" hidden="1" outlineLevel="4" x14ac:dyDescent="0.2">
      <c r="B403" s="41"/>
      <c r="N403" s="53"/>
      <c r="O403" s="8"/>
      <c r="P403" s="8"/>
      <c r="Q403" s="8"/>
      <c r="R403" s="8"/>
      <c r="S403" s="53"/>
      <c r="T403" s="8"/>
      <c r="U403" s="8"/>
      <c r="V403" s="53"/>
      <c r="W403" s="8"/>
      <c r="X403" s="8"/>
      <c r="Y403" s="53"/>
      <c r="Z403" s="8"/>
      <c r="AA403" s="8"/>
      <c r="AB403" s="53"/>
    </row>
    <row r="404" spans="2:28" ht="15" hidden="1" outlineLevel="4" x14ac:dyDescent="0.25">
      <c r="B404" s="41" t="s">
        <v>142</v>
      </c>
      <c r="E404" s="8" t="s">
        <v>19</v>
      </c>
      <c r="J404" s="54">
        <f xml:space="preserve"> SUM(J424, J444, J464, J484)</f>
        <v>0</v>
      </c>
      <c r="K404" s="54">
        <f xml:space="preserve"> SUM(K424, K444, K464, K484)</f>
        <v>5</v>
      </c>
      <c r="L404" s="54">
        <f xml:space="preserve"> SUM(L424, L444, L464, L484)</f>
        <v>10</v>
      </c>
      <c r="M404" s="54">
        <f xml:space="preserve"> SUM(M424, M444, M464, M484)</f>
        <v>40</v>
      </c>
      <c r="N404" s="58">
        <f xml:space="preserve"> J404</f>
        <v>0</v>
      </c>
      <c r="O404" s="54">
        <f t="shared" ref="O404:R406" si="80" xml:space="preserve"> SUM(O424, O444, O464, O484)</f>
        <v>70</v>
      </c>
      <c r="P404" s="54">
        <f t="shared" si="80"/>
        <v>100</v>
      </c>
      <c r="Q404" s="54">
        <f t="shared" si="80"/>
        <v>130</v>
      </c>
      <c r="R404" s="54">
        <f t="shared" si="80"/>
        <v>160</v>
      </c>
      <c r="S404" s="58">
        <f xml:space="preserve"> O404</f>
        <v>70</v>
      </c>
      <c r="T404" s="54">
        <f t="shared" ref="T404:U406" si="81" xml:space="preserve"> SUM(T424, T444, T464, T484)</f>
        <v>190</v>
      </c>
      <c r="U404" s="54">
        <f t="shared" si="81"/>
        <v>250</v>
      </c>
      <c r="V404" s="58">
        <f xml:space="preserve"> T404</f>
        <v>190</v>
      </c>
      <c r="W404" s="54">
        <f t="shared" ref="W404:X406" si="82" xml:space="preserve"> SUM(W424, W444, W464, W484)</f>
        <v>310</v>
      </c>
      <c r="X404" s="54">
        <f t="shared" si="82"/>
        <v>120</v>
      </c>
      <c r="Y404" s="58">
        <f xml:space="preserve"> W404</f>
        <v>310</v>
      </c>
      <c r="Z404" s="54">
        <f t="shared" ref="Z404:AA406" si="83" xml:space="preserve"> SUM(Z424, Z444, Z464, Z484)</f>
        <v>180</v>
      </c>
      <c r="AA404" s="54">
        <f t="shared" si="83"/>
        <v>240</v>
      </c>
      <c r="AB404" s="58">
        <f xml:space="preserve"> Z404</f>
        <v>180</v>
      </c>
    </row>
    <row r="405" spans="2:28" ht="15" hidden="1" outlineLevel="4" x14ac:dyDescent="0.25">
      <c r="B405" s="41" t="s">
        <v>143</v>
      </c>
      <c r="E405" s="8" t="s">
        <v>19</v>
      </c>
      <c r="J405" s="54">
        <f t="shared" ref="J405:M406" si="84" xml:space="preserve"> SUM(J425, J445, J465, J485)</f>
        <v>5</v>
      </c>
      <c r="K405" s="54">
        <f t="shared" si="84"/>
        <v>5</v>
      </c>
      <c r="L405" s="54">
        <f t="shared" si="84"/>
        <v>30</v>
      </c>
      <c r="M405" s="54">
        <f t="shared" si="84"/>
        <v>30</v>
      </c>
      <c r="N405" s="58">
        <f xml:space="preserve">  SUM(J405:M405)</f>
        <v>70</v>
      </c>
      <c r="O405" s="54">
        <f t="shared" si="80"/>
        <v>30</v>
      </c>
      <c r="P405" s="54">
        <f t="shared" si="80"/>
        <v>30</v>
      </c>
      <c r="Q405" s="54">
        <f t="shared" si="80"/>
        <v>30</v>
      </c>
      <c r="R405" s="54">
        <f t="shared" si="80"/>
        <v>30</v>
      </c>
      <c r="S405" s="58">
        <f xml:space="preserve">  SUM(O405:R405)</f>
        <v>120</v>
      </c>
      <c r="T405" s="54">
        <f t="shared" si="81"/>
        <v>60</v>
      </c>
      <c r="U405" s="54">
        <f t="shared" si="81"/>
        <v>60</v>
      </c>
      <c r="V405" s="58">
        <f xml:space="preserve">  SUM(T405:U405)</f>
        <v>120</v>
      </c>
      <c r="W405" s="54">
        <f t="shared" si="82"/>
        <v>110</v>
      </c>
      <c r="X405" s="54">
        <f t="shared" si="82"/>
        <v>60</v>
      </c>
      <c r="Y405" s="58">
        <f xml:space="preserve">  SUM(W405:X405)</f>
        <v>170</v>
      </c>
      <c r="Z405" s="54">
        <f t="shared" si="83"/>
        <v>60</v>
      </c>
      <c r="AA405" s="54">
        <f t="shared" si="83"/>
        <v>60</v>
      </c>
      <c r="AB405" s="58">
        <f xml:space="preserve">  SUM(Z405:AA405)</f>
        <v>120</v>
      </c>
    </row>
    <row r="406" spans="2:28" ht="15" hidden="1" outlineLevel="4" x14ac:dyDescent="0.25">
      <c r="B406" s="41" t="s">
        <v>144</v>
      </c>
      <c r="E406" s="8" t="s">
        <v>19</v>
      </c>
      <c r="J406" s="54">
        <f xml:space="preserve"> SUM(J426, J446, J466, J486)</f>
        <v>5</v>
      </c>
      <c r="K406" s="54">
        <f t="shared" si="84"/>
        <v>10</v>
      </c>
      <c r="L406" s="54">
        <f t="shared" si="84"/>
        <v>40</v>
      </c>
      <c r="M406" s="54">
        <f t="shared" si="84"/>
        <v>70</v>
      </c>
      <c r="N406" s="58">
        <f xml:space="preserve"> M406</f>
        <v>70</v>
      </c>
      <c r="O406" s="54">
        <f t="shared" si="80"/>
        <v>100</v>
      </c>
      <c r="P406" s="54">
        <f t="shared" si="80"/>
        <v>130</v>
      </c>
      <c r="Q406" s="54">
        <f t="shared" si="80"/>
        <v>160</v>
      </c>
      <c r="R406" s="54">
        <f t="shared" si="80"/>
        <v>190</v>
      </c>
      <c r="S406" s="58">
        <f xml:space="preserve"> R406</f>
        <v>190</v>
      </c>
      <c r="T406" s="54">
        <f t="shared" si="81"/>
        <v>250</v>
      </c>
      <c r="U406" s="54">
        <f t="shared" si="81"/>
        <v>310</v>
      </c>
      <c r="V406" s="58">
        <f xml:space="preserve"> U406</f>
        <v>310</v>
      </c>
      <c r="W406" s="54">
        <f t="shared" si="82"/>
        <v>420</v>
      </c>
      <c r="X406" s="54">
        <f t="shared" si="82"/>
        <v>180</v>
      </c>
      <c r="Y406" s="58">
        <f xml:space="preserve"> X406</f>
        <v>180</v>
      </c>
      <c r="Z406" s="54">
        <f t="shared" si="83"/>
        <v>240</v>
      </c>
      <c r="AA406" s="54">
        <f t="shared" si="83"/>
        <v>300</v>
      </c>
      <c r="AB406" s="58">
        <f xml:space="preserve"> AA406</f>
        <v>300</v>
      </c>
    </row>
    <row r="407" spans="2:28" ht="15" hidden="1" outlineLevel="4" x14ac:dyDescent="0.2">
      <c r="B407" s="41"/>
      <c r="N407" s="53"/>
      <c r="O407" s="8"/>
      <c r="P407" s="8"/>
      <c r="Q407" s="8"/>
      <c r="R407" s="8"/>
      <c r="S407" s="53"/>
      <c r="T407" s="8"/>
      <c r="U407" s="8"/>
      <c r="V407" s="53"/>
      <c r="W407" s="8"/>
      <c r="X407" s="8"/>
      <c r="Y407" s="53"/>
      <c r="Z407" s="8"/>
      <c r="AA407" s="8"/>
      <c r="AB407" s="53"/>
    </row>
    <row r="408" spans="2:28" ht="15" hidden="1" outlineLevel="4" x14ac:dyDescent="0.25">
      <c r="B408" s="41" t="s">
        <v>145</v>
      </c>
      <c r="E408" s="8" t="s">
        <v>19</v>
      </c>
      <c r="J408" s="54">
        <f xml:space="preserve"> SUM(J428, J448, J468, J488)</f>
        <v>100</v>
      </c>
      <c r="K408" s="54">
        <f t="shared" ref="K408:M409" si="85" xml:space="preserve"> SUM(K428, K448, K468, K488)</f>
        <v>95</v>
      </c>
      <c r="L408" s="54">
        <f t="shared" si="85"/>
        <v>390</v>
      </c>
      <c r="M408" s="54">
        <f t="shared" si="85"/>
        <v>360</v>
      </c>
      <c r="N408" s="58">
        <f xml:space="preserve"> J408</f>
        <v>100</v>
      </c>
      <c r="O408" s="54">
        <f t="shared" ref="O408:R409" si="86" xml:space="preserve"> SUM(O428, O448, O468, O488)</f>
        <v>330</v>
      </c>
      <c r="P408" s="54">
        <f t="shared" si="86"/>
        <v>300</v>
      </c>
      <c r="Q408" s="54">
        <f t="shared" si="86"/>
        <v>270</v>
      </c>
      <c r="R408" s="54">
        <f t="shared" si="86"/>
        <v>240</v>
      </c>
      <c r="S408" s="58">
        <f xml:space="preserve"> O408</f>
        <v>330</v>
      </c>
      <c r="T408" s="54">
        <f xml:space="preserve"> SUM(T428, T448, T468, T488)</f>
        <v>210</v>
      </c>
      <c r="U408" s="54">
        <f xml:space="preserve"> SUM(U428, U448, U468, U488)</f>
        <v>150</v>
      </c>
      <c r="V408" s="58">
        <f xml:space="preserve"> T408</f>
        <v>210</v>
      </c>
      <c r="W408" s="54">
        <f xml:space="preserve"> SUM(W428, W448, W468, W488)</f>
        <v>390</v>
      </c>
      <c r="X408" s="54">
        <f xml:space="preserve"> SUM(X428, X448, X468, X488)</f>
        <v>280</v>
      </c>
      <c r="Y408" s="58">
        <f xml:space="preserve"> W408</f>
        <v>390</v>
      </c>
      <c r="Z408" s="54">
        <f xml:space="preserve"> SUM(Z428, Z448, Z468, Z488)</f>
        <v>220</v>
      </c>
      <c r="AA408" s="54">
        <f xml:space="preserve"> SUM(AA428, AA448, AA468, AA488)</f>
        <v>160</v>
      </c>
      <c r="AB408" s="58">
        <f xml:space="preserve"> Z408</f>
        <v>220</v>
      </c>
    </row>
    <row r="409" spans="2:28" ht="15" hidden="1" outlineLevel="4" x14ac:dyDescent="0.25">
      <c r="B409" s="41" t="s">
        <v>146</v>
      </c>
      <c r="E409" s="8" t="s">
        <v>19</v>
      </c>
      <c r="J409" s="54">
        <f xml:space="preserve"> SUM(J429, J449, J469, J489)</f>
        <v>95</v>
      </c>
      <c r="K409" s="54">
        <f t="shared" si="85"/>
        <v>90</v>
      </c>
      <c r="L409" s="54">
        <f t="shared" si="85"/>
        <v>360</v>
      </c>
      <c r="M409" s="54">
        <f t="shared" si="85"/>
        <v>330</v>
      </c>
      <c r="N409" s="58">
        <f>M409</f>
        <v>330</v>
      </c>
      <c r="O409" s="54">
        <f t="shared" si="86"/>
        <v>300</v>
      </c>
      <c r="P409" s="54">
        <f t="shared" si="86"/>
        <v>270</v>
      </c>
      <c r="Q409" s="54">
        <f t="shared" si="86"/>
        <v>240</v>
      </c>
      <c r="R409" s="54">
        <f t="shared" si="86"/>
        <v>210</v>
      </c>
      <c r="S409" s="58">
        <f>R409</f>
        <v>210</v>
      </c>
      <c r="T409" s="54">
        <f xml:space="preserve"> SUM(T429, T449, T469, T489)</f>
        <v>150</v>
      </c>
      <c r="U409" s="54">
        <f xml:space="preserve"> SUM(U429, U449, U469, U489)</f>
        <v>90</v>
      </c>
      <c r="V409" s="58">
        <f>U409</f>
        <v>90</v>
      </c>
      <c r="W409" s="54">
        <f xml:space="preserve"> SUM(W429, W449, W469, W489)</f>
        <v>-20</v>
      </c>
      <c r="X409" s="54">
        <f xml:space="preserve"> SUM(X429, X449, X469, X489)</f>
        <v>220</v>
      </c>
      <c r="Y409" s="58">
        <f>X409</f>
        <v>220</v>
      </c>
      <c r="Z409" s="54">
        <f xml:space="preserve"> SUM(Z429, Z449, Z469, Z489)</f>
        <v>160</v>
      </c>
      <c r="AA409" s="54">
        <f xml:space="preserve"> SUM(AA429, AA449, AA469, AA489)</f>
        <v>0</v>
      </c>
      <c r="AB409" s="58">
        <f>AA409</f>
        <v>0</v>
      </c>
    </row>
    <row r="410" spans="2:28" hidden="1" outlineLevel="4" x14ac:dyDescent="0.2">
      <c r="B410" s="41"/>
      <c r="J410" s="90"/>
      <c r="K410" s="90"/>
      <c r="L410" s="90"/>
      <c r="M410" s="90"/>
      <c r="N410" s="90"/>
      <c r="O410" s="90"/>
      <c r="P410" s="90"/>
      <c r="Q410" s="90"/>
      <c r="R410" s="90"/>
      <c r="S410" s="90"/>
      <c r="T410" s="90"/>
      <c r="U410" s="90"/>
      <c r="V410" s="90"/>
      <c r="W410" s="90"/>
      <c r="X410" s="90"/>
      <c r="Y410" s="90"/>
      <c r="Z410" s="90"/>
      <c r="AA410" s="90"/>
      <c r="AB410" s="90"/>
    </row>
    <row r="411" spans="2:28" ht="15" hidden="1" outlineLevel="4" x14ac:dyDescent="0.25">
      <c r="B411" s="91" t="str">
        <f xml:space="preserve"> B192</f>
        <v>Компьютер</v>
      </c>
    </row>
    <row r="412" spans="2:28" hidden="1" outlineLevel="5" x14ac:dyDescent="0.2">
      <c r="B412" s="75" t="s">
        <v>96</v>
      </c>
      <c r="E412" s="8" t="s">
        <v>19</v>
      </c>
      <c r="G412" s="54">
        <f xml:space="preserve"> G193</f>
        <v>100</v>
      </c>
    </row>
    <row r="413" spans="2:28" hidden="1" outlineLevel="5" x14ac:dyDescent="0.2">
      <c r="B413" s="75" t="s">
        <v>97</v>
      </c>
      <c r="E413" s="8" t="s">
        <v>99</v>
      </c>
      <c r="G413" s="54">
        <f xml:space="preserve"> G194</f>
        <v>5</v>
      </c>
    </row>
    <row r="414" spans="2:28" hidden="1" outlineLevel="5" x14ac:dyDescent="0.2">
      <c r="B414" s="77" t="s">
        <v>98</v>
      </c>
      <c r="E414" s="52" t="s">
        <v>9</v>
      </c>
      <c r="F414" s="70"/>
      <c r="J414" s="55">
        <f t="shared" ref="J414:AB414" si="87" xml:space="preserve"> J195</f>
        <v>1</v>
      </c>
      <c r="K414" s="55">
        <f t="shared" si="87"/>
        <v>0</v>
      </c>
      <c r="L414" s="55">
        <f t="shared" si="87"/>
        <v>0</v>
      </c>
      <c r="M414" s="55">
        <f t="shared" si="87"/>
        <v>0</v>
      </c>
      <c r="N414" s="55">
        <f t="shared" si="87"/>
        <v>1</v>
      </c>
      <c r="O414" s="55">
        <f t="shared" si="87"/>
        <v>0</v>
      </c>
      <c r="P414" s="55">
        <f t="shared" si="87"/>
        <v>0</v>
      </c>
      <c r="Q414" s="55">
        <f t="shared" si="87"/>
        <v>0</v>
      </c>
      <c r="R414" s="55">
        <f t="shared" si="87"/>
        <v>0</v>
      </c>
      <c r="S414" s="55">
        <f t="shared" si="87"/>
        <v>0</v>
      </c>
      <c r="T414" s="55">
        <f t="shared" si="87"/>
        <v>0</v>
      </c>
      <c r="U414" s="55">
        <f t="shared" si="87"/>
        <v>0</v>
      </c>
      <c r="V414" s="55">
        <f t="shared" si="87"/>
        <v>0</v>
      </c>
      <c r="W414" s="55">
        <f t="shared" si="87"/>
        <v>0</v>
      </c>
      <c r="X414" s="55">
        <f t="shared" si="87"/>
        <v>0</v>
      </c>
      <c r="Y414" s="55">
        <f t="shared" si="87"/>
        <v>0</v>
      </c>
      <c r="Z414" s="55">
        <f t="shared" si="87"/>
        <v>0</v>
      </c>
      <c r="AA414" s="55">
        <f t="shared" si="87"/>
        <v>0</v>
      </c>
      <c r="AB414" s="55">
        <f t="shared" si="87"/>
        <v>0</v>
      </c>
    </row>
    <row r="415" spans="2:28" hidden="1" outlineLevel="5" x14ac:dyDescent="0.2">
      <c r="B415" s="41"/>
      <c r="J415" s="90"/>
      <c r="K415" s="90"/>
      <c r="L415" s="90"/>
      <c r="M415" s="90"/>
      <c r="N415" s="90"/>
      <c r="O415" s="90"/>
      <c r="P415" s="90"/>
      <c r="Q415" s="90"/>
      <c r="R415" s="90"/>
      <c r="S415" s="90"/>
      <c r="T415" s="90"/>
      <c r="U415" s="90"/>
      <c r="V415" s="90"/>
      <c r="W415" s="90"/>
      <c r="X415" s="90"/>
      <c r="Y415" s="90"/>
      <c r="Z415" s="90"/>
      <c r="AA415" s="90"/>
      <c r="AB415" s="90"/>
    </row>
    <row r="416" spans="2:28" ht="15" hidden="1" outlineLevel="5" x14ac:dyDescent="0.25">
      <c r="B416" s="61" t="s">
        <v>294</v>
      </c>
      <c r="E416" s="8" t="s">
        <v>19</v>
      </c>
      <c r="J416" s="54">
        <f xml:space="preserve"> $G412 * J414</f>
        <v>100</v>
      </c>
      <c r="K416" s="54">
        <f xml:space="preserve"> $G412 * K414</f>
        <v>0</v>
      </c>
      <c r="L416" s="54">
        <f xml:space="preserve"> $G412 * L414</f>
        <v>0</v>
      </c>
      <c r="M416" s="54">
        <f xml:space="preserve"> $G412 * M414</f>
        <v>0</v>
      </c>
      <c r="N416" s="58">
        <f xml:space="preserve"> SUM(J416:M416)</f>
        <v>100</v>
      </c>
      <c r="O416" s="54">
        <f xml:space="preserve"> $G412 * O414</f>
        <v>0</v>
      </c>
      <c r="P416" s="54">
        <f xml:space="preserve"> $G412 * P414</f>
        <v>0</v>
      </c>
      <c r="Q416" s="54">
        <f xml:space="preserve"> $G412 * Q414</f>
        <v>0</v>
      </c>
      <c r="R416" s="54">
        <f xml:space="preserve"> $G412 * R414</f>
        <v>0</v>
      </c>
      <c r="S416" s="58">
        <f xml:space="preserve"> SUM(O416:R416)</f>
        <v>0</v>
      </c>
      <c r="T416" s="54">
        <f xml:space="preserve"> $G412 * T414</f>
        <v>0</v>
      </c>
      <c r="U416" s="54">
        <f xml:space="preserve"> $G412 * U414</f>
        <v>0</v>
      </c>
      <c r="V416" s="58">
        <f xml:space="preserve"> SUM(T416:U416)</f>
        <v>0</v>
      </c>
      <c r="W416" s="54">
        <f xml:space="preserve"> $G412 * W414</f>
        <v>0</v>
      </c>
      <c r="X416" s="54">
        <f xml:space="preserve"> $G412 * X414</f>
        <v>0</v>
      </c>
      <c r="Y416" s="58">
        <f xml:space="preserve"> SUM(W416:X416)</f>
        <v>0</v>
      </c>
      <c r="Z416" s="54">
        <f xml:space="preserve"> $G412 * Z414</f>
        <v>0</v>
      </c>
      <c r="AA416" s="54">
        <f xml:space="preserve"> $G412 * AA414</f>
        <v>0</v>
      </c>
      <c r="AB416" s="58">
        <f xml:space="preserve"> SUM(Z416:AA416)</f>
        <v>0</v>
      </c>
    </row>
    <row r="417" spans="2:28" ht="15" hidden="1" outlineLevel="5" x14ac:dyDescent="0.25">
      <c r="B417" s="61" t="s">
        <v>293</v>
      </c>
      <c r="E417" s="8" t="s">
        <v>19</v>
      </c>
      <c r="J417" s="54">
        <f xml:space="preserve"> I417 + J416</f>
        <v>100</v>
      </c>
      <c r="K417" s="54">
        <f xml:space="preserve"> J417 + K416</f>
        <v>100</v>
      </c>
      <c r="L417" s="54">
        <f xml:space="preserve"> K417 + L416</f>
        <v>100</v>
      </c>
      <c r="M417" s="54">
        <f xml:space="preserve"> L417 + M416</f>
        <v>100</v>
      </c>
      <c r="N417" s="58">
        <f xml:space="preserve"> M417</f>
        <v>100</v>
      </c>
      <c r="O417" s="54">
        <f xml:space="preserve"> N417 + O416</f>
        <v>100</v>
      </c>
      <c r="P417" s="54">
        <f xml:space="preserve"> O417 + P416</f>
        <v>100</v>
      </c>
      <c r="Q417" s="54">
        <f xml:space="preserve"> P417 + Q416</f>
        <v>100</v>
      </c>
      <c r="R417" s="54">
        <f xml:space="preserve"> Q417 + R416</f>
        <v>100</v>
      </c>
      <c r="S417" s="58">
        <f xml:space="preserve"> R417</f>
        <v>100</v>
      </c>
      <c r="T417" s="54">
        <f xml:space="preserve"> S417 + T416</f>
        <v>100</v>
      </c>
      <c r="U417" s="54">
        <f xml:space="preserve"> T417 + U416</f>
        <v>100</v>
      </c>
      <c r="V417" s="58">
        <f xml:space="preserve"> U417</f>
        <v>100</v>
      </c>
      <c r="W417" s="54">
        <f xml:space="preserve"> V417 + W416</f>
        <v>100</v>
      </c>
      <c r="X417" s="54">
        <f xml:space="preserve"> W417 + X416</f>
        <v>100</v>
      </c>
      <c r="Y417" s="58">
        <f xml:space="preserve"> X417</f>
        <v>100</v>
      </c>
      <c r="Z417" s="54">
        <f xml:space="preserve"> Y417 + Z416</f>
        <v>100</v>
      </c>
      <c r="AA417" s="54">
        <f xml:space="preserve"> Z417 + AA416</f>
        <v>100</v>
      </c>
      <c r="AB417" s="58">
        <f xml:space="preserve"> AA417</f>
        <v>100</v>
      </c>
    </row>
    <row r="418" spans="2:28" ht="15" hidden="1" outlineLevel="5" x14ac:dyDescent="0.25">
      <c r="B418" s="61" t="s">
        <v>139</v>
      </c>
      <c r="E418" s="8" t="s">
        <v>19</v>
      </c>
      <c r="J418" s="54">
        <f xml:space="preserve"> IF(J417 &lt; $G412, J417, 0)</f>
        <v>0</v>
      </c>
      <c r="K418" s="54">
        <f xml:space="preserve"> IF(K417 &lt; $G412, K417, 0)</f>
        <v>0</v>
      </c>
      <c r="L418" s="54">
        <f xml:space="preserve"> IF(L417 &lt; $G412, L417, 0)</f>
        <v>0</v>
      </c>
      <c r="M418" s="54">
        <f xml:space="preserve"> IF(M417 &lt; $G412, M417, 0)</f>
        <v>0</v>
      </c>
      <c r="N418" s="58">
        <f xml:space="preserve"> M418</f>
        <v>0</v>
      </c>
      <c r="O418" s="54">
        <f xml:space="preserve"> IF(O417 &lt; $G412, O417, 0)</f>
        <v>0</v>
      </c>
      <c r="P418" s="54">
        <f xml:space="preserve"> IF(P417 &lt; $G412, P417, 0)</f>
        <v>0</v>
      </c>
      <c r="Q418" s="54">
        <f xml:space="preserve"> IF(Q417 &lt; $G412, Q417, 0)</f>
        <v>0</v>
      </c>
      <c r="R418" s="54">
        <f xml:space="preserve"> IF(R417 &lt; $G412, R417, 0)</f>
        <v>0</v>
      </c>
      <c r="S418" s="58">
        <f xml:space="preserve"> R418</f>
        <v>0</v>
      </c>
      <c r="T418" s="54">
        <f xml:space="preserve"> IF(T417 &lt; $G412, T417, 0)</f>
        <v>0</v>
      </c>
      <c r="U418" s="54">
        <f xml:space="preserve"> IF(U417 &lt; $G412, U417, 0)</f>
        <v>0</v>
      </c>
      <c r="V418" s="58">
        <f xml:space="preserve"> U418</f>
        <v>0</v>
      </c>
      <c r="W418" s="54">
        <f xml:space="preserve"> IF(W417 &lt; $G412, W417, 0)</f>
        <v>0</v>
      </c>
      <c r="X418" s="54">
        <f xml:space="preserve"> IF(X417 &lt; $G412, X417, 0)</f>
        <v>0</v>
      </c>
      <c r="Y418" s="58">
        <f xml:space="preserve"> X418</f>
        <v>0</v>
      </c>
      <c r="Z418" s="54">
        <f xml:space="preserve"> IF(Z417 &lt; $G412, Z417, 0)</f>
        <v>0</v>
      </c>
      <c r="AA418" s="54">
        <f xml:space="preserve"> IF(AA417 &lt; $G412, AA417, 0)</f>
        <v>0</v>
      </c>
      <c r="AB418" s="58">
        <f xml:space="preserve"> AA418</f>
        <v>0</v>
      </c>
    </row>
    <row r="419" spans="2:28" ht="15" hidden="1" outlineLevel="5" x14ac:dyDescent="0.25">
      <c r="B419" s="61" t="s">
        <v>153</v>
      </c>
      <c r="E419" s="8" t="s">
        <v>19</v>
      </c>
      <c r="J419" s="54">
        <f xml:space="preserve"> IF(J417 = $G412, J417, 0)</f>
        <v>100</v>
      </c>
      <c r="K419" s="54">
        <f xml:space="preserve"> IF(K417 = $G412, K417, 0)</f>
        <v>100</v>
      </c>
      <c r="L419" s="54">
        <f xml:space="preserve"> IF(L417 = $G412, L417, 0)</f>
        <v>100</v>
      </c>
      <c r="M419" s="54">
        <f xml:space="preserve"> IF(M417 = $G412, M417, 0)</f>
        <v>100</v>
      </c>
      <c r="N419" s="58">
        <f xml:space="preserve"> M419</f>
        <v>100</v>
      </c>
      <c r="O419" s="54">
        <f xml:space="preserve"> IF(O417 = $G412, O417, 0)</f>
        <v>100</v>
      </c>
      <c r="P419" s="54">
        <f xml:space="preserve"> IF(P417 = $G412, P417, 0)</f>
        <v>100</v>
      </c>
      <c r="Q419" s="54">
        <f xml:space="preserve"> IF(Q417 = $G412, Q417, 0)</f>
        <v>100</v>
      </c>
      <c r="R419" s="54">
        <f xml:space="preserve"> IF(R417 = $G412, R417, 0)</f>
        <v>100</v>
      </c>
      <c r="S419" s="58">
        <f xml:space="preserve"> R419</f>
        <v>100</v>
      </c>
      <c r="T419" s="54">
        <f xml:space="preserve"> IF(T417 = $G412, T417, 0)</f>
        <v>100</v>
      </c>
      <c r="U419" s="54">
        <f xml:space="preserve"> IF(U417 = $G412, U417, 0)</f>
        <v>100</v>
      </c>
      <c r="V419" s="58">
        <f xml:space="preserve"> U419</f>
        <v>100</v>
      </c>
      <c r="W419" s="54">
        <f xml:space="preserve"> IF(W417 = $G412, W417, 0)</f>
        <v>100</v>
      </c>
      <c r="X419" s="54">
        <f xml:space="preserve"> IF(X417 = $G412, X417, 0)</f>
        <v>100</v>
      </c>
      <c r="Y419" s="58">
        <f xml:space="preserve"> X419</f>
        <v>100</v>
      </c>
      <c r="Z419" s="54">
        <f xml:space="preserve"> IF(Z417 = $G412, Z417, 0)</f>
        <v>100</v>
      </c>
      <c r="AA419" s="54">
        <f xml:space="preserve"> IF(AA417 = $G412, AA417, 0)</f>
        <v>100</v>
      </c>
      <c r="AB419" s="58">
        <f xml:space="preserve"> AA419</f>
        <v>100</v>
      </c>
    </row>
    <row r="420" spans="2:28" hidden="1" outlineLevel="5" x14ac:dyDescent="0.2">
      <c r="B420" s="61"/>
      <c r="J420" s="90"/>
      <c r="K420" s="90"/>
      <c r="L420" s="90"/>
      <c r="M420" s="90"/>
      <c r="N420" s="90"/>
      <c r="O420" s="90"/>
      <c r="P420" s="90"/>
      <c r="Q420" s="90"/>
      <c r="R420" s="90"/>
      <c r="S420" s="90"/>
      <c r="T420" s="90"/>
      <c r="U420" s="90"/>
      <c r="V420" s="90"/>
      <c r="W420" s="90"/>
      <c r="X420" s="90"/>
      <c r="Y420" s="90"/>
      <c r="Z420" s="90"/>
      <c r="AA420" s="90"/>
      <c r="AB420" s="90"/>
    </row>
    <row r="421" spans="2:28" ht="15" hidden="1" outlineLevel="5" x14ac:dyDescent="0.25">
      <c r="B421" s="61" t="s">
        <v>140</v>
      </c>
      <c r="E421" s="8" t="s">
        <v>19</v>
      </c>
      <c r="J421" s="54">
        <f xml:space="preserve"> IF(J419 &gt; SUM($I425:I425), J419, J419 - SUM($I425:I425))</f>
        <v>100</v>
      </c>
      <c r="K421" s="54">
        <f xml:space="preserve"> IF(K419 &gt; SUM($I425:J425), K419, K419 - SUM($I425:J425))</f>
        <v>100</v>
      </c>
      <c r="L421" s="54">
        <f xml:space="preserve"> IF(L419 &gt; SUM($I425:K425), L419, L419 - SUM($I425:K425))</f>
        <v>100</v>
      </c>
      <c r="M421" s="54">
        <f xml:space="preserve"> IF(M419 &gt; SUM($I425:L425), M419, M419 - SUM($I425:L425))</f>
        <v>100</v>
      </c>
      <c r="N421" s="58">
        <f xml:space="preserve"> J421</f>
        <v>100</v>
      </c>
      <c r="O421" s="54">
        <f xml:space="preserve"> IF(O419 &gt; SUM($I425:N425) - $N425, O419, O419 - (SUM($I425:N425) - $N425))</f>
        <v>100</v>
      </c>
      <c r="P421" s="54">
        <f xml:space="preserve"> IF(P419 &gt; SUM($I425:O425) - $N425, P419, P419 - (SUM($I425:O425) - $N425))</f>
        <v>100</v>
      </c>
      <c r="Q421" s="54">
        <f xml:space="preserve"> IF(Q419 &gt; SUM($I425:P425) - $N425, Q419, Q419 - (SUM($I425:P425) - $N425))</f>
        <v>100</v>
      </c>
      <c r="R421" s="54">
        <f xml:space="preserve"> IF(R419 &gt; SUM($I425:Q425) - $N425, R419, R419 - (SUM($I425:Q425) - $N425))</f>
        <v>100</v>
      </c>
      <c r="S421" s="58">
        <f xml:space="preserve"> O421</f>
        <v>100</v>
      </c>
      <c r="T421" s="54">
        <f xml:space="preserve"> IF(T419 &gt; SUM($I425:S425) - $N425 - $S425, T419, T419 - (SUM($I425:S425) - $N425 - $S425))</f>
        <v>100</v>
      </c>
      <c r="U421" s="54">
        <f xml:space="preserve"> IF(U419 &gt; SUM($I425:T425) - $N425 - $S425, U419, U419 - (SUM($I425:T425) - $N425 - $S425))</f>
        <v>100</v>
      </c>
      <c r="V421" s="58">
        <f xml:space="preserve"> T421</f>
        <v>100</v>
      </c>
      <c r="W421" s="54">
        <f xml:space="preserve"> IF(W419 &gt; SUM($I425:V425) - $N425 - $S425 - $V425, W419, W419 - (SUM($I425:V425) - $N425 - $S425 - $V425))</f>
        <v>100</v>
      </c>
      <c r="X421" s="54">
        <f xml:space="preserve"> IF(X419 &gt; SUM($I425:W425) - $N425 - $S425 - $V425, X419, X419 - (SUM($I425:W425) - $N425 - $S425 - $V425))</f>
        <v>100</v>
      </c>
      <c r="Y421" s="58">
        <f xml:space="preserve"> W421</f>
        <v>100</v>
      </c>
      <c r="Z421" s="54">
        <f xml:space="preserve"> IF(Z419 &gt; SUM($I425:Y425) - $N425 - $S425 - $V425 - $Y425, Z419, Z419 - (SUM($I425:Y425) - $N425 - $S425 - $V425 - $Y425))</f>
        <v>100</v>
      </c>
      <c r="AA421" s="54">
        <f xml:space="preserve"> IF(AA419 &gt; SUM($I425:Z425) - $N425 - $S425 - $V425 - $Y425, AA419, AA419 - (SUM($I425:Z425) - $N425 - $S425 - $V425 - $Y425))</f>
        <v>100</v>
      </c>
      <c r="AB421" s="58">
        <f xml:space="preserve"> Z421</f>
        <v>100</v>
      </c>
    </row>
    <row r="422" spans="2:28" ht="15" hidden="1" outlineLevel="5" x14ac:dyDescent="0.25">
      <c r="B422" s="61" t="s">
        <v>141</v>
      </c>
      <c r="E422" s="8" t="s">
        <v>19</v>
      </c>
      <c r="J422" s="54">
        <f xml:space="preserve"> IF(J419 &gt; SUM($I425:J425), J419, J419 - SUM($I425:J425))</f>
        <v>100</v>
      </c>
      <c r="K422" s="54">
        <f xml:space="preserve"> IF(K419 &gt; SUM($I425:K425), K419, K419 - SUM($I425:K425))</f>
        <v>100</v>
      </c>
      <c r="L422" s="54">
        <f xml:space="preserve"> IF(L419 &gt; SUM($I425:L425), L419, L419 - SUM($I425:L425))</f>
        <v>100</v>
      </c>
      <c r="M422" s="54">
        <f xml:space="preserve"> IF(M419 &gt; SUM($I425:M425), M419, M419 - SUM($I425:M425))</f>
        <v>100</v>
      </c>
      <c r="N422" s="58">
        <f xml:space="preserve"> M422</f>
        <v>100</v>
      </c>
      <c r="O422" s="54">
        <f xml:space="preserve"> IF(O419 &gt; SUM($I425:O425) - $N425, O419, O419 - (SUM($I425:O425) - $N425))</f>
        <v>100</v>
      </c>
      <c r="P422" s="54">
        <f xml:space="preserve"> IF(P419 &gt; SUM($I425:P425) - $N425, P419, P419 - (SUM($I425:P425) - $N425))</f>
        <v>100</v>
      </c>
      <c r="Q422" s="54">
        <f xml:space="preserve"> IF(Q419 &gt; SUM($I425:Q425) - $N425, Q419, Q419 - (SUM($I425:Q425) - $N425))</f>
        <v>100</v>
      </c>
      <c r="R422" s="54">
        <f xml:space="preserve"> IF(R419 &gt; SUM($I425:R425) - $N425, R419, R419 - (SUM($I425:R425) - $N425))</f>
        <v>100</v>
      </c>
      <c r="S422" s="58">
        <f xml:space="preserve"> R422</f>
        <v>100</v>
      </c>
      <c r="T422" s="54">
        <f xml:space="preserve"> IF(T419 &gt; SUM($I425:T425) - $N425 - $S425, T419, T419 - (SUM($I425:T425) - $N425 - $S425))</f>
        <v>100</v>
      </c>
      <c r="U422" s="54">
        <f xml:space="preserve"> IF(U419 &gt; SUM($I425:U425) - $N425 - $S425, U419, U419 - (SUM($I425:U425) - $N425 - $S425))</f>
        <v>100</v>
      </c>
      <c r="V422" s="58">
        <f xml:space="preserve"> U422</f>
        <v>100</v>
      </c>
      <c r="W422" s="54">
        <f xml:space="preserve"> IF(W419 &gt; SUM($I425:W425) - $N425 - $S425 - $V425, W419, W419 - (SUM($I425:W425) - $N425 - $S425 - $V425))</f>
        <v>100</v>
      </c>
      <c r="X422" s="54">
        <f xml:space="preserve"> IF(X419 &gt; SUM($I425:X425) - $N425 - $S425 - $V425, X419, X419 - (SUM($I425:X425) - $N425 - $S425 - $V425))</f>
        <v>100</v>
      </c>
      <c r="Y422" s="58">
        <f xml:space="preserve"> X422</f>
        <v>100</v>
      </c>
      <c r="Z422" s="54">
        <f xml:space="preserve"> IF(Z419 &gt; SUM($I425:Z425) - $N425 - $S425 - $V425 - $Y425, Z419, Z419 - (SUM($I425:Z425) - $N425 - $S425 - $V425 - $Y425))</f>
        <v>100</v>
      </c>
      <c r="AA422" s="54">
        <f xml:space="preserve"> IF(AA419 &gt; SUM($I425:AA425) - $N425 - $S425 - $V425 - $Y425, AA419, AA419 - (SUM($I425:AA425) - $N425 - $S425 - $V425 - $Y425))</f>
        <v>0</v>
      </c>
      <c r="AB422" s="58">
        <f xml:space="preserve"> AA422</f>
        <v>0</v>
      </c>
    </row>
    <row r="423" spans="2:28" hidden="1" outlineLevel="5" x14ac:dyDescent="0.2">
      <c r="B423" s="61"/>
      <c r="J423" s="90"/>
      <c r="K423" s="90"/>
      <c r="L423" s="90"/>
      <c r="M423" s="90"/>
      <c r="N423" s="90"/>
      <c r="O423" s="90"/>
      <c r="P423" s="90"/>
      <c r="Q423" s="90"/>
      <c r="R423" s="90"/>
      <c r="S423" s="90"/>
      <c r="T423" s="90"/>
      <c r="U423" s="90"/>
      <c r="V423" s="90"/>
      <c r="W423" s="90"/>
      <c r="X423" s="90"/>
      <c r="Y423" s="90"/>
      <c r="Z423" s="90"/>
      <c r="AA423" s="90"/>
      <c r="AB423" s="90"/>
    </row>
    <row r="424" spans="2:28" ht="15" hidden="1" outlineLevel="5" x14ac:dyDescent="0.25">
      <c r="B424" s="61" t="s">
        <v>142</v>
      </c>
      <c r="E424" s="8" t="s">
        <v>19</v>
      </c>
      <c r="J424" s="54">
        <f xml:space="preserve"> IF(I426 &gt;= J419, 0, I426)</f>
        <v>0</v>
      </c>
      <c r="K424" s="54">
        <f xml:space="preserve"> IF(J426 &gt;= K419, 0, J426)</f>
        <v>5</v>
      </c>
      <c r="L424" s="54">
        <f xml:space="preserve"> IF(K426 &gt;= L419, 0, K426)</f>
        <v>10</v>
      </c>
      <c r="M424" s="54">
        <f xml:space="preserve"> IF(L426 &gt;= M419, 0, L426)</f>
        <v>15</v>
      </c>
      <c r="N424" s="58">
        <f xml:space="preserve"> J424</f>
        <v>0</v>
      </c>
      <c r="O424" s="54">
        <f xml:space="preserve"> IF(N426 &gt;= O419, 0, N426)</f>
        <v>20</v>
      </c>
      <c r="P424" s="54">
        <f xml:space="preserve"> IF(O426 &gt;= P419, 0, O426)</f>
        <v>25</v>
      </c>
      <c r="Q424" s="54">
        <f xml:space="preserve"> IF(P426 &gt;= Q419, 0, P426)</f>
        <v>30</v>
      </c>
      <c r="R424" s="54">
        <f xml:space="preserve"> IF(Q426 &gt;= R419, 0, Q426)</f>
        <v>35</v>
      </c>
      <c r="S424" s="58">
        <f xml:space="preserve"> O424</f>
        <v>20</v>
      </c>
      <c r="T424" s="54">
        <f xml:space="preserve"> IF(S426 &gt;= T419, 0, S426)</f>
        <v>40</v>
      </c>
      <c r="U424" s="54">
        <f xml:space="preserve"> IF(T426 &gt;= U419, 0, T426)</f>
        <v>50</v>
      </c>
      <c r="V424" s="58">
        <f xml:space="preserve"> T424</f>
        <v>40</v>
      </c>
      <c r="W424" s="54">
        <f xml:space="preserve"> IF(V426 &gt;= W419, 0, V426)</f>
        <v>60</v>
      </c>
      <c r="X424" s="54">
        <f xml:space="preserve"> IF(W426 &gt;= X419, 0, W426)</f>
        <v>70</v>
      </c>
      <c r="Y424" s="58">
        <f xml:space="preserve"> W424</f>
        <v>60</v>
      </c>
      <c r="Z424" s="54">
        <f xml:space="preserve"> IF(Y426 &gt;= Z419, 0, Y426)</f>
        <v>80</v>
      </c>
      <c r="AA424" s="54">
        <f xml:space="preserve"> IF(Z426 &gt;= AA419, 0, Z426)</f>
        <v>90</v>
      </c>
      <c r="AB424" s="58">
        <f xml:space="preserve"> Z424</f>
        <v>80</v>
      </c>
    </row>
    <row r="425" spans="2:28" ht="15" hidden="1" outlineLevel="5" x14ac:dyDescent="0.25">
      <c r="B425" s="61" t="s">
        <v>143</v>
      </c>
      <c r="E425" s="8" t="s">
        <v>19</v>
      </c>
      <c r="J425" s="54">
        <f>IFERROR(IF(SUM($I425:I425) + J419 * 1 / $G413 * J$7 &gt;= $G412, J419 - SUM($I425:I425),  J419 * 1 / $G413 * J$7), 0)</f>
        <v>5</v>
      </c>
      <c r="K425" s="54">
        <f>IFERROR(IF(SUM($I425:J425) + K419 * 1 / $G413 * K$7 &gt;= $G412, K419 - SUM($I425:J425),  K419 * 1 / $G413 * K$7), 0)</f>
        <v>5</v>
      </c>
      <c r="L425" s="54">
        <f>IFERROR(IF(SUM($I425:K425) + L419 * 1 / $G413 * L$7 &gt;= $G412, L419 - SUM($I425:K425),  L419 * 1 / $G413 * L$7), 0)</f>
        <v>5</v>
      </c>
      <c r="M425" s="54">
        <f>IFERROR(IF(SUM($I425:L425) + M419 * 1 / $G413 * M$7 &gt;= $G412, M419 - SUM($I425:L425),  M419 * 1 / $G413 * M$7), 0)</f>
        <v>5</v>
      </c>
      <c r="N425" s="58">
        <f xml:space="preserve"> SUM(J425:M425)</f>
        <v>20</v>
      </c>
      <c r="O425" s="54">
        <f>IFERROR(IF(SUM($I425:N425) - $N425 + O419 * 1 / $G413 * O$7 &gt;= $G412, O419 - (SUM($I425:N425) - $N425),  O419 * 1 / $G413 * O$7), 0)</f>
        <v>5</v>
      </c>
      <c r="P425" s="54">
        <f>IFERROR(IF(SUM($I425:O425) - $N425 + P419 * 1 / $G413 * P$7 &gt;= $G412, P419 - (SUM($I425:O425) - $N425),  P419 * 1 / $G413 * P$7), 0)</f>
        <v>5</v>
      </c>
      <c r="Q425" s="54">
        <f>IFERROR(IF(SUM($I425:P425) - $N425 + Q419 * 1 / $G413 * Q$7 &gt;= $G412, Q419 - (SUM($I425:P425) - $N425),  Q419 * 1 / $G413 * Q$7), 0)</f>
        <v>5</v>
      </c>
      <c r="R425" s="54">
        <f>IFERROR(IF(SUM($I425:Q425) - $N425 + R419 * 1 / $G413 * R$7 &gt;= $G412, R419 - (SUM($I425:Q425) - $N425),  R419 * 1 / $G413 * R$7), 0)</f>
        <v>5</v>
      </c>
      <c r="S425" s="58">
        <f xml:space="preserve"> SUM(O425:R425)</f>
        <v>20</v>
      </c>
      <c r="T425" s="54">
        <f>IFERROR(IF(SUM($I425:S425) - $N425 - $S425 + T419 * 1 / $G413 * T$7 &gt;= $G412, T419 - (SUM($I425:S425) - $N425 - $S425),  T419 * 1 / $G413 * T$7), 0)</f>
        <v>10</v>
      </c>
      <c r="U425" s="54">
        <f>IFERROR(IF(SUM($I425:T425) - $N425 - $S425 + U419 * 1 / $G413 * U$7 &gt;= $G412, U419 - (SUM($I425:T425) - $N425 - $S425),  U419 * 1 / $G413 * U$7), 0)</f>
        <v>10</v>
      </c>
      <c r="V425" s="58">
        <f xml:space="preserve"> SUM(T425:U425)</f>
        <v>20</v>
      </c>
      <c r="W425" s="54">
        <f>IFERROR(IF(SUM($I425:V425) - $N425 - $S425 - $V425 + W419 * 1 / $G413 * W$7 &gt;= $G412, W419 - (SUM($I425:V425) - $N425 - $S425 - $V425),  W419 * 1 / $G413 * W$7), 0)</f>
        <v>10</v>
      </c>
      <c r="X425" s="54">
        <f>IFERROR(IF(SUM($I425:W425) - $N425 - $S425 - $V425 + X419 * 1 / $G413 * X$7 &gt;= $G412, X419 - (SUM($I425:W425) - $N425 - $S425 - $V425),  X419 * 1 / $G413 * X$7), 0)</f>
        <v>10</v>
      </c>
      <c r="Y425" s="58">
        <f xml:space="preserve"> SUM(W425:X425)</f>
        <v>20</v>
      </c>
      <c r="Z425" s="54">
        <f>IFERROR(IF(SUM($I425:Y425) - $N425 - $S425 - $V425 - $Y425 + Z419 * 1 / $G413 * Z$7 &gt;= $G412, Z419 - (SUM($I425:Y425) - $N425 - $S425 - $V425 - $Y425),  Z419 * 1 / $G413 * Z$7), 0)</f>
        <v>10</v>
      </c>
      <c r="AA425" s="54">
        <f>IFERROR(IF(SUM($I425:Z425) - $N425 - $S425 - $V425 - $Y425 + AA419 * 1 / $G413 * AA$7 &gt;= $G412, AA419 - (SUM($I425:Z425) - $N425 - $S425 - $V425 - $Y425),  AA419 * 1 / $G413 * AA$7), 0)</f>
        <v>10</v>
      </c>
      <c r="AB425" s="58">
        <f xml:space="preserve"> SUM(Z425:AA425)</f>
        <v>20</v>
      </c>
    </row>
    <row r="426" spans="2:28" ht="15" hidden="1" outlineLevel="5" x14ac:dyDescent="0.25">
      <c r="B426" s="61" t="s">
        <v>144</v>
      </c>
      <c r="E426" s="8" t="s">
        <v>19</v>
      </c>
      <c r="J426" s="54">
        <f xml:space="preserve"> J424 + J425</f>
        <v>5</v>
      </c>
      <c r="K426" s="54">
        <f xml:space="preserve"> K424 + K425</f>
        <v>10</v>
      </c>
      <c r="L426" s="54">
        <f xml:space="preserve"> L424 + L425</f>
        <v>15</v>
      </c>
      <c r="M426" s="54">
        <f xml:space="preserve"> M424 + M425</f>
        <v>20</v>
      </c>
      <c r="N426" s="58">
        <f xml:space="preserve"> M426</f>
        <v>20</v>
      </c>
      <c r="O426" s="54">
        <f xml:space="preserve"> O424 + O425</f>
        <v>25</v>
      </c>
      <c r="P426" s="54">
        <f xml:space="preserve"> P424 + P425</f>
        <v>30</v>
      </c>
      <c r="Q426" s="54">
        <f xml:space="preserve"> Q424 + Q425</f>
        <v>35</v>
      </c>
      <c r="R426" s="54">
        <f xml:space="preserve"> R424 + R425</f>
        <v>40</v>
      </c>
      <c r="S426" s="58">
        <f xml:space="preserve"> R426</f>
        <v>40</v>
      </c>
      <c r="T426" s="54">
        <f xml:space="preserve"> T424 + T425</f>
        <v>50</v>
      </c>
      <c r="U426" s="54">
        <f xml:space="preserve"> U424 + U425</f>
        <v>60</v>
      </c>
      <c r="V426" s="58">
        <f xml:space="preserve"> U426</f>
        <v>60</v>
      </c>
      <c r="W426" s="54">
        <f xml:space="preserve"> W424 + W425</f>
        <v>70</v>
      </c>
      <c r="X426" s="54">
        <f xml:space="preserve"> X424 + X425</f>
        <v>80</v>
      </c>
      <c r="Y426" s="54">
        <f xml:space="preserve"> X426</f>
        <v>80</v>
      </c>
      <c r="Z426" s="54">
        <f xml:space="preserve"> Z424 + Z425</f>
        <v>90</v>
      </c>
      <c r="AA426" s="54">
        <f xml:space="preserve"> AA424 + AA425</f>
        <v>100</v>
      </c>
      <c r="AB426" s="54">
        <f xml:space="preserve"> AA426</f>
        <v>100</v>
      </c>
    </row>
    <row r="427" spans="2:28" hidden="1" outlineLevel="5" x14ac:dyDescent="0.2">
      <c r="B427" s="61"/>
      <c r="J427" s="90"/>
      <c r="K427" s="90"/>
      <c r="L427" s="90"/>
      <c r="M427" s="90"/>
      <c r="N427" s="90"/>
      <c r="O427" s="90"/>
      <c r="P427" s="90"/>
      <c r="Q427" s="90"/>
      <c r="R427" s="90"/>
      <c r="S427" s="90"/>
      <c r="T427" s="90"/>
      <c r="U427" s="90"/>
      <c r="V427" s="90"/>
      <c r="W427" s="90"/>
      <c r="X427" s="90"/>
      <c r="Y427" s="90"/>
      <c r="Z427" s="90"/>
      <c r="AA427" s="90"/>
      <c r="AB427" s="90"/>
    </row>
    <row r="428" spans="2:28" ht="15" hidden="1" outlineLevel="5" x14ac:dyDescent="0.25">
      <c r="B428" s="61" t="s">
        <v>145</v>
      </c>
      <c r="E428" s="8" t="s">
        <v>19</v>
      </c>
      <c r="J428" s="54">
        <f xml:space="preserve"> J421 - J424</f>
        <v>100</v>
      </c>
      <c r="K428" s="54">
        <f xml:space="preserve"> K421 - K424</f>
        <v>95</v>
      </c>
      <c r="L428" s="54">
        <f xml:space="preserve"> L421 - L424</f>
        <v>90</v>
      </c>
      <c r="M428" s="54">
        <f xml:space="preserve"> M421 - M424</f>
        <v>85</v>
      </c>
      <c r="N428" s="58">
        <f xml:space="preserve"> J428</f>
        <v>100</v>
      </c>
      <c r="O428" s="54">
        <f xml:space="preserve"> O421 - O424</f>
        <v>80</v>
      </c>
      <c r="P428" s="54">
        <f xml:space="preserve"> P421 - P424</f>
        <v>75</v>
      </c>
      <c r="Q428" s="54">
        <f xml:space="preserve"> Q421 - Q424</f>
        <v>70</v>
      </c>
      <c r="R428" s="54">
        <f xml:space="preserve"> R421 - R424</f>
        <v>65</v>
      </c>
      <c r="S428" s="58">
        <f xml:space="preserve"> O428</f>
        <v>80</v>
      </c>
      <c r="T428" s="54">
        <f xml:space="preserve"> T421 - T424</f>
        <v>60</v>
      </c>
      <c r="U428" s="54">
        <f xml:space="preserve"> U421 - U424</f>
        <v>50</v>
      </c>
      <c r="V428" s="58">
        <f xml:space="preserve"> T428</f>
        <v>60</v>
      </c>
      <c r="W428" s="54">
        <f xml:space="preserve"> W421 - W424</f>
        <v>40</v>
      </c>
      <c r="X428" s="54">
        <f xml:space="preserve"> X421 - X424</f>
        <v>30</v>
      </c>
      <c r="Y428" s="58">
        <f xml:space="preserve"> W428</f>
        <v>40</v>
      </c>
      <c r="Z428" s="54">
        <f xml:space="preserve"> Z421 - Z424</f>
        <v>20</v>
      </c>
      <c r="AA428" s="54">
        <f xml:space="preserve"> AA421 - AA424</f>
        <v>10</v>
      </c>
      <c r="AB428" s="58">
        <f xml:space="preserve"> Z428</f>
        <v>20</v>
      </c>
    </row>
    <row r="429" spans="2:28" ht="15" hidden="1" outlineLevel="5" x14ac:dyDescent="0.25">
      <c r="B429" s="61" t="s">
        <v>146</v>
      </c>
      <c r="E429" s="8" t="s">
        <v>19</v>
      </c>
      <c r="J429" s="54">
        <f xml:space="preserve"> J422 - J426</f>
        <v>95</v>
      </c>
      <c r="K429" s="54">
        <f xml:space="preserve"> K422 - K426</f>
        <v>90</v>
      </c>
      <c r="L429" s="54">
        <f xml:space="preserve"> L422 - L426</f>
        <v>85</v>
      </c>
      <c r="M429" s="54">
        <f xml:space="preserve"> M422 - M426</f>
        <v>80</v>
      </c>
      <c r="N429" s="58">
        <f>M429</f>
        <v>80</v>
      </c>
      <c r="O429" s="54">
        <f xml:space="preserve"> O422 - O426</f>
        <v>75</v>
      </c>
      <c r="P429" s="54">
        <f xml:space="preserve"> P422 - P426</f>
        <v>70</v>
      </c>
      <c r="Q429" s="54">
        <f xml:space="preserve"> Q422 - Q426</f>
        <v>65</v>
      </c>
      <c r="R429" s="54">
        <f xml:space="preserve"> R422 - R426</f>
        <v>60</v>
      </c>
      <c r="S429" s="58">
        <f>R429</f>
        <v>60</v>
      </c>
      <c r="T429" s="54">
        <f xml:space="preserve"> T422 - T426</f>
        <v>50</v>
      </c>
      <c r="U429" s="54">
        <f xml:space="preserve"> U422 - U426</f>
        <v>40</v>
      </c>
      <c r="V429" s="58">
        <f xml:space="preserve"> U429</f>
        <v>40</v>
      </c>
      <c r="W429" s="54">
        <f xml:space="preserve"> W422 - W426</f>
        <v>30</v>
      </c>
      <c r="X429" s="54">
        <f xml:space="preserve"> X422 - X426</f>
        <v>20</v>
      </c>
      <c r="Y429" s="58">
        <f xml:space="preserve"> X429</f>
        <v>20</v>
      </c>
      <c r="Z429" s="54">
        <f xml:space="preserve"> Z422 - Z426</f>
        <v>10</v>
      </c>
      <c r="AA429" s="54">
        <f xml:space="preserve"> AA422 - AA426</f>
        <v>-100</v>
      </c>
      <c r="AB429" s="58">
        <f xml:space="preserve"> AA429</f>
        <v>-100</v>
      </c>
    </row>
    <row r="430" spans="2:28" hidden="1" outlineLevel="4" x14ac:dyDescent="0.2">
      <c r="B430" s="41"/>
      <c r="J430" s="90"/>
      <c r="K430" s="90"/>
      <c r="L430" s="90"/>
      <c r="M430" s="90"/>
      <c r="N430" s="90"/>
      <c r="O430" s="90"/>
      <c r="P430" s="90"/>
      <c r="Q430" s="90"/>
      <c r="R430" s="90"/>
      <c r="S430" s="90"/>
      <c r="T430" s="90"/>
      <c r="U430" s="90"/>
      <c r="V430" s="90"/>
      <c r="W430" s="90"/>
      <c r="X430" s="90"/>
      <c r="Y430" s="90"/>
      <c r="Z430" s="90"/>
      <c r="AA430" s="90"/>
      <c r="AB430" s="90"/>
    </row>
    <row r="431" spans="2:28" ht="15" hidden="1" outlineLevel="4" x14ac:dyDescent="0.25">
      <c r="B431" s="91" t="str">
        <f xml:space="preserve"> B197</f>
        <v>3D принтер</v>
      </c>
    </row>
    <row r="432" spans="2:28" hidden="1" outlineLevel="5" x14ac:dyDescent="0.2">
      <c r="B432" s="75" t="s">
        <v>96</v>
      </c>
      <c r="E432" s="8" t="s">
        <v>19</v>
      </c>
      <c r="G432" s="54">
        <f xml:space="preserve"> G198</f>
        <v>300</v>
      </c>
    </row>
    <row r="433" spans="2:28" hidden="1" outlineLevel="5" x14ac:dyDescent="0.2">
      <c r="B433" s="75" t="s">
        <v>97</v>
      </c>
      <c r="E433" s="8" t="s">
        <v>99</v>
      </c>
      <c r="G433" s="54">
        <f xml:space="preserve"> G199</f>
        <v>3</v>
      </c>
    </row>
    <row r="434" spans="2:28" hidden="1" outlineLevel="5" x14ac:dyDescent="0.2">
      <c r="B434" s="77" t="s">
        <v>98</v>
      </c>
      <c r="E434" s="52" t="s">
        <v>9</v>
      </c>
      <c r="F434" s="70"/>
      <c r="J434" s="55">
        <f t="shared" ref="J434:AB434" si="88" xml:space="preserve">  J200</f>
        <v>0.5</v>
      </c>
      <c r="K434" s="55">
        <f t="shared" si="88"/>
        <v>0</v>
      </c>
      <c r="L434" s="55">
        <f t="shared" si="88"/>
        <v>0.5</v>
      </c>
      <c r="M434" s="55">
        <f t="shared" si="88"/>
        <v>0</v>
      </c>
      <c r="N434" s="55">
        <f t="shared" si="88"/>
        <v>1</v>
      </c>
      <c r="O434" s="55">
        <f t="shared" si="88"/>
        <v>0</v>
      </c>
      <c r="P434" s="55">
        <f t="shared" si="88"/>
        <v>0</v>
      </c>
      <c r="Q434" s="55">
        <f t="shared" si="88"/>
        <v>0</v>
      </c>
      <c r="R434" s="55">
        <f t="shared" si="88"/>
        <v>0</v>
      </c>
      <c r="S434" s="55">
        <f t="shared" si="88"/>
        <v>0</v>
      </c>
      <c r="T434" s="55">
        <f t="shared" si="88"/>
        <v>0</v>
      </c>
      <c r="U434" s="55">
        <f t="shared" si="88"/>
        <v>0</v>
      </c>
      <c r="V434" s="55">
        <f t="shared" si="88"/>
        <v>0</v>
      </c>
      <c r="W434" s="55">
        <f t="shared" si="88"/>
        <v>0</v>
      </c>
      <c r="X434" s="55">
        <f t="shared" si="88"/>
        <v>0</v>
      </c>
      <c r="Y434" s="55">
        <f t="shared" si="88"/>
        <v>0</v>
      </c>
      <c r="Z434" s="55">
        <f t="shared" si="88"/>
        <v>0</v>
      </c>
      <c r="AA434" s="55">
        <f t="shared" si="88"/>
        <v>0</v>
      </c>
      <c r="AB434" s="55">
        <f t="shared" si="88"/>
        <v>0</v>
      </c>
    </row>
    <row r="435" spans="2:28" hidden="1" outlineLevel="5" x14ac:dyDescent="0.2">
      <c r="B435" s="41"/>
      <c r="J435" s="90"/>
      <c r="K435" s="90"/>
      <c r="L435" s="90"/>
      <c r="M435" s="90"/>
      <c r="N435" s="90"/>
      <c r="O435" s="90"/>
      <c r="P435" s="90"/>
      <c r="Q435" s="90"/>
      <c r="R435" s="90"/>
      <c r="S435" s="90"/>
      <c r="T435" s="90"/>
      <c r="U435" s="90"/>
      <c r="V435" s="90"/>
      <c r="W435" s="90"/>
      <c r="X435" s="90"/>
      <c r="Y435" s="90"/>
      <c r="Z435" s="90"/>
      <c r="AA435" s="90"/>
      <c r="AB435" s="90"/>
    </row>
    <row r="436" spans="2:28" ht="15" hidden="1" outlineLevel="5" x14ac:dyDescent="0.25">
      <c r="B436" s="61" t="s">
        <v>294</v>
      </c>
      <c r="E436" s="8" t="s">
        <v>19</v>
      </c>
      <c r="J436" s="54">
        <f xml:space="preserve"> $G432 * J434</f>
        <v>150</v>
      </c>
      <c r="K436" s="54">
        <f xml:space="preserve"> $G432 * K434</f>
        <v>0</v>
      </c>
      <c r="L436" s="54">
        <f xml:space="preserve"> $G432 * L434</f>
        <v>150</v>
      </c>
      <c r="M436" s="54">
        <f xml:space="preserve"> $G432 * M434</f>
        <v>0</v>
      </c>
      <c r="N436" s="58">
        <f xml:space="preserve"> SUM(J436:M436)</f>
        <v>300</v>
      </c>
      <c r="O436" s="54">
        <f xml:space="preserve"> $G432 * O434</f>
        <v>0</v>
      </c>
      <c r="P436" s="54">
        <f xml:space="preserve"> $G432 * P434</f>
        <v>0</v>
      </c>
      <c r="Q436" s="54">
        <f xml:space="preserve"> $G432 * Q434</f>
        <v>0</v>
      </c>
      <c r="R436" s="54">
        <f xml:space="preserve"> $G432 * R434</f>
        <v>0</v>
      </c>
      <c r="S436" s="58">
        <f xml:space="preserve"> SUM(O436:R436)</f>
        <v>0</v>
      </c>
      <c r="T436" s="54">
        <f xml:space="preserve"> $G432 * T434</f>
        <v>0</v>
      </c>
      <c r="U436" s="54">
        <f xml:space="preserve"> $G432 * U434</f>
        <v>0</v>
      </c>
      <c r="V436" s="58">
        <f xml:space="preserve"> SUM(T436:U436)</f>
        <v>0</v>
      </c>
      <c r="W436" s="54">
        <f xml:space="preserve"> $G432 * W434</f>
        <v>0</v>
      </c>
      <c r="X436" s="54">
        <f xml:space="preserve"> $G432 * X434</f>
        <v>0</v>
      </c>
      <c r="Y436" s="58">
        <f xml:space="preserve"> SUM(W436:X436)</f>
        <v>0</v>
      </c>
      <c r="Z436" s="54">
        <f xml:space="preserve"> $G432 * Z434</f>
        <v>0</v>
      </c>
      <c r="AA436" s="54">
        <f xml:space="preserve"> $G432 * AA434</f>
        <v>0</v>
      </c>
      <c r="AB436" s="58">
        <f xml:space="preserve"> SUM(Z436:AA436)</f>
        <v>0</v>
      </c>
    </row>
    <row r="437" spans="2:28" ht="15" hidden="1" outlineLevel="5" x14ac:dyDescent="0.25">
      <c r="B437" s="61" t="s">
        <v>293</v>
      </c>
      <c r="E437" s="8" t="s">
        <v>19</v>
      </c>
      <c r="J437" s="54">
        <f xml:space="preserve"> I437 + J436</f>
        <v>150</v>
      </c>
      <c r="K437" s="54">
        <f xml:space="preserve"> J437 + K436</f>
        <v>150</v>
      </c>
      <c r="L437" s="54">
        <f xml:space="preserve"> K437 + L436</f>
        <v>300</v>
      </c>
      <c r="M437" s="54">
        <f xml:space="preserve"> L437 + M436</f>
        <v>300</v>
      </c>
      <c r="N437" s="58">
        <f xml:space="preserve"> M437</f>
        <v>300</v>
      </c>
      <c r="O437" s="54">
        <f xml:space="preserve"> N437 + O436</f>
        <v>300</v>
      </c>
      <c r="P437" s="54">
        <f xml:space="preserve"> O437 + P436</f>
        <v>300</v>
      </c>
      <c r="Q437" s="54">
        <f xml:space="preserve"> P437 + Q436</f>
        <v>300</v>
      </c>
      <c r="R437" s="54">
        <f xml:space="preserve"> Q437 + R436</f>
        <v>300</v>
      </c>
      <c r="S437" s="58">
        <f xml:space="preserve"> R437</f>
        <v>300</v>
      </c>
      <c r="T437" s="54">
        <f xml:space="preserve"> S437 + T436</f>
        <v>300</v>
      </c>
      <c r="U437" s="54">
        <f xml:space="preserve"> T437 + U436</f>
        <v>300</v>
      </c>
      <c r="V437" s="58">
        <f xml:space="preserve"> U437</f>
        <v>300</v>
      </c>
      <c r="W437" s="54">
        <f xml:space="preserve"> V437 + W436</f>
        <v>300</v>
      </c>
      <c r="X437" s="54">
        <f xml:space="preserve"> W437 + X436</f>
        <v>300</v>
      </c>
      <c r="Y437" s="58">
        <f xml:space="preserve"> X437</f>
        <v>300</v>
      </c>
      <c r="Z437" s="54">
        <f xml:space="preserve"> Y437 + Z436</f>
        <v>300</v>
      </c>
      <c r="AA437" s="54">
        <f xml:space="preserve"> Z437 + AA436</f>
        <v>300</v>
      </c>
      <c r="AB437" s="58">
        <f xml:space="preserve"> AA437</f>
        <v>300</v>
      </c>
    </row>
    <row r="438" spans="2:28" ht="15" hidden="1" outlineLevel="5" x14ac:dyDescent="0.25">
      <c r="B438" s="61" t="s">
        <v>139</v>
      </c>
      <c r="E438" s="8" t="s">
        <v>19</v>
      </c>
      <c r="J438" s="54">
        <f xml:space="preserve"> IF(J437 &lt; $G432, J437, 0)</f>
        <v>150</v>
      </c>
      <c r="K438" s="54">
        <f xml:space="preserve"> IF(K437 &lt; $G432, K437, 0)</f>
        <v>150</v>
      </c>
      <c r="L438" s="54">
        <f xml:space="preserve"> IF(L437 &lt; $G432, L437, 0)</f>
        <v>0</v>
      </c>
      <c r="M438" s="54">
        <f xml:space="preserve"> IF(M437 &lt; $G432, M437, 0)</f>
        <v>0</v>
      </c>
      <c r="N438" s="58">
        <f xml:space="preserve"> M438</f>
        <v>0</v>
      </c>
      <c r="O438" s="54">
        <f xml:space="preserve"> IF(O437 &lt; $G432, O437, 0)</f>
        <v>0</v>
      </c>
      <c r="P438" s="54">
        <f xml:space="preserve"> IF(P437 &lt; $G432, P437, 0)</f>
        <v>0</v>
      </c>
      <c r="Q438" s="54">
        <f xml:space="preserve"> IF(Q437 &lt; $G432, Q437, 0)</f>
        <v>0</v>
      </c>
      <c r="R438" s="54">
        <f xml:space="preserve"> IF(R437 &lt; $G432, R437, 0)</f>
        <v>0</v>
      </c>
      <c r="S438" s="58">
        <f xml:space="preserve"> R438</f>
        <v>0</v>
      </c>
      <c r="T438" s="54">
        <f xml:space="preserve"> IF(T437 &lt; $G432, T437, 0)</f>
        <v>0</v>
      </c>
      <c r="U438" s="54">
        <f xml:space="preserve"> IF(U437 &lt; $G432, U437, 0)</f>
        <v>0</v>
      </c>
      <c r="V438" s="58">
        <f xml:space="preserve"> U438</f>
        <v>0</v>
      </c>
      <c r="W438" s="54">
        <f xml:space="preserve"> IF(W437 &lt; $G432, W437, 0)</f>
        <v>0</v>
      </c>
      <c r="X438" s="54">
        <f xml:space="preserve"> IF(X437 &lt; $G432, X437, 0)</f>
        <v>0</v>
      </c>
      <c r="Y438" s="58">
        <f xml:space="preserve"> X438</f>
        <v>0</v>
      </c>
      <c r="Z438" s="54">
        <f xml:space="preserve"> IF(Z437 &lt; $G432, Z437, 0)</f>
        <v>0</v>
      </c>
      <c r="AA438" s="54">
        <f xml:space="preserve"> IF(AA437 &lt; $G432, AA437, 0)</f>
        <v>0</v>
      </c>
      <c r="AB438" s="58">
        <f xml:space="preserve"> AA438</f>
        <v>0</v>
      </c>
    </row>
    <row r="439" spans="2:28" ht="15" hidden="1" outlineLevel="5" x14ac:dyDescent="0.25">
      <c r="B439" s="61" t="s">
        <v>153</v>
      </c>
      <c r="E439" s="8" t="s">
        <v>19</v>
      </c>
      <c r="J439" s="54">
        <f xml:space="preserve"> IF(J437 = $G432, J437, 0)</f>
        <v>0</v>
      </c>
      <c r="K439" s="54">
        <f xml:space="preserve"> IF(K437 = $G432, K437, 0)</f>
        <v>0</v>
      </c>
      <c r="L439" s="54">
        <f xml:space="preserve"> IF(L437 = $G432, L437, 0)</f>
        <v>300</v>
      </c>
      <c r="M439" s="54">
        <f xml:space="preserve"> IF(M437 = $G432, M437, 0)</f>
        <v>300</v>
      </c>
      <c r="N439" s="58">
        <f xml:space="preserve"> M439</f>
        <v>300</v>
      </c>
      <c r="O439" s="54">
        <f xml:space="preserve"> IF(O437 = $G432, O437, 0)</f>
        <v>300</v>
      </c>
      <c r="P439" s="54">
        <f xml:space="preserve"> IF(P437 = $G432, P437, 0)</f>
        <v>300</v>
      </c>
      <c r="Q439" s="54">
        <f xml:space="preserve"> IF(Q437 = $G432, Q437, 0)</f>
        <v>300</v>
      </c>
      <c r="R439" s="54">
        <f xml:space="preserve"> IF(R437 = $G432, R437, 0)</f>
        <v>300</v>
      </c>
      <c r="S439" s="58">
        <f xml:space="preserve"> R439</f>
        <v>300</v>
      </c>
      <c r="T439" s="54">
        <f xml:space="preserve"> IF(T437 = $G432, T437, 0)</f>
        <v>300</v>
      </c>
      <c r="U439" s="54">
        <f xml:space="preserve"> IF(U437 = $G432, U437, 0)</f>
        <v>300</v>
      </c>
      <c r="V439" s="58">
        <f xml:space="preserve"> U439</f>
        <v>300</v>
      </c>
      <c r="W439" s="54">
        <f xml:space="preserve"> IF(W437 = $G432, W437, 0)</f>
        <v>300</v>
      </c>
      <c r="X439" s="54">
        <f xml:space="preserve"> IF(X437 = $G432, X437, 0)</f>
        <v>300</v>
      </c>
      <c r="Y439" s="58">
        <f xml:space="preserve"> X439</f>
        <v>300</v>
      </c>
      <c r="Z439" s="54">
        <f xml:space="preserve"> IF(Z437 = $G432, Z437, 0)</f>
        <v>300</v>
      </c>
      <c r="AA439" s="54">
        <f xml:space="preserve"> IF(AA437 = $G432, AA437, 0)</f>
        <v>300</v>
      </c>
      <c r="AB439" s="58">
        <f xml:space="preserve"> AA439</f>
        <v>300</v>
      </c>
    </row>
    <row r="440" spans="2:28" hidden="1" outlineLevel="5" x14ac:dyDescent="0.2">
      <c r="B440" s="61"/>
      <c r="J440" s="90"/>
      <c r="K440" s="90"/>
      <c r="L440" s="90"/>
      <c r="M440" s="90"/>
      <c r="N440" s="90"/>
      <c r="O440" s="90"/>
      <c r="P440" s="90"/>
      <c r="Q440" s="90"/>
      <c r="R440" s="90"/>
      <c r="S440" s="90"/>
      <c r="T440" s="90"/>
      <c r="U440" s="90"/>
      <c r="V440" s="90"/>
      <c r="W440" s="90"/>
      <c r="X440" s="90"/>
      <c r="Y440" s="90"/>
      <c r="Z440" s="90"/>
      <c r="AA440" s="90"/>
      <c r="AB440" s="90"/>
    </row>
    <row r="441" spans="2:28" ht="15" hidden="1" outlineLevel="5" x14ac:dyDescent="0.25">
      <c r="B441" s="61" t="s">
        <v>140</v>
      </c>
      <c r="E441" s="8" t="s">
        <v>19</v>
      </c>
      <c r="J441" s="54">
        <f xml:space="preserve"> IF(J439 &gt; SUM($I445:I445), J439, J439 - SUM($I445:I445))</f>
        <v>0</v>
      </c>
      <c r="K441" s="54">
        <f xml:space="preserve"> IF(K439 &gt; SUM($I445:J445), K439, K439 - SUM($I445:J445))</f>
        <v>0</v>
      </c>
      <c r="L441" s="54">
        <f xml:space="preserve"> IF(L439 &gt; SUM($I445:K445), L439, L439 - SUM($I445:K445))</f>
        <v>300</v>
      </c>
      <c r="M441" s="54">
        <f xml:space="preserve"> IF(M439 &gt; SUM($I445:L445), M439, M439 - SUM($I445:L445))</f>
        <v>300</v>
      </c>
      <c r="N441" s="58">
        <f xml:space="preserve"> J441</f>
        <v>0</v>
      </c>
      <c r="O441" s="54">
        <f xml:space="preserve"> IF(O439 &gt; SUM($I445:N445) - $N445, O439, O439 - (SUM($I445:N445) - $N445))</f>
        <v>300</v>
      </c>
      <c r="P441" s="54">
        <f xml:space="preserve"> IF(P439 &gt; SUM($I445:O445) - $N445, P439, P439 - (SUM($I445:O445) - $N445))</f>
        <v>300</v>
      </c>
      <c r="Q441" s="54">
        <f xml:space="preserve"> IF(Q439 &gt; SUM($I445:P445) - $N445, Q439, Q439 - (SUM($I445:P445) - $N445))</f>
        <v>300</v>
      </c>
      <c r="R441" s="54">
        <f xml:space="preserve"> IF(R439 &gt; SUM($I445:Q445) - $N445, R439, R439 - (SUM($I445:Q445) - $N445))</f>
        <v>300</v>
      </c>
      <c r="S441" s="58">
        <f xml:space="preserve"> O441</f>
        <v>300</v>
      </c>
      <c r="T441" s="54">
        <f xml:space="preserve"> IF(T439 &gt; SUM($I445:S445) - $N445 - $S445, T439, T439 - (SUM($I445:S445) - $N445 - $S445))</f>
        <v>300</v>
      </c>
      <c r="U441" s="54">
        <f xml:space="preserve"> IF(U439 &gt; SUM($I445:T445) - $N445 - $S445, U439, U439 - (SUM($I445:T445) - $N445 - $S445))</f>
        <v>300</v>
      </c>
      <c r="V441" s="58">
        <f xml:space="preserve"> T441</f>
        <v>300</v>
      </c>
      <c r="W441" s="54">
        <f xml:space="preserve"> IF(W439 &gt; SUM($I445:V445) - $N445 - $S445 - $V445, W439, W439 - (SUM($I445:V445) - $N445 - $S445 - $V445))</f>
        <v>300</v>
      </c>
      <c r="X441" s="54">
        <f xml:space="preserve"> IF(X439 &gt; SUM($I445:W445) - $N445 - $S445 - $V445, X439, X439 - (SUM($I445:W445) - $N445 - $S445 - $V445))</f>
        <v>0</v>
      </c>
      <c r="Y441" s="58">
        <f xml:space="preserve"> W441</f>
        <v>300</v>
      </c>
      <c r="Z441" s="54">
        <f xml:space="preserve"> IF(Z439 &gt; SUM($I445:Y445) - $N445 - $S445 - $V445 - $Y445, Z439, Z439 - (SUM($I445:Y445) - $N445 - $S445 - $V445 - $Y445))</f>
        <v>0</v>
      </c>
      <c r="AA441" s="54">
        <f xml:space="preserve"> IF(AA439 &gt; SUM($I445:Z445) - $N445 - $S445 - $V445 - $Y445, AA439, AA439 - (SUM($I445:Z445) - $N445 - $S445 - $V445 - $Y445))</f>
        <v>0</v>
      </c>
      <c r="AB441" s="58">
        <f xml:space="preserve"> Z441</f>
        <v>0</v>
      </c>
    </row>
    <row r="442" spans="2:28" ht="15" hidden="1" outlineLevel="5" x14ac:dyDescent="0.25">
      <c r="B442" s="61" t="s">
        <v>141</v>
      </c>
      <c r="E442" s="8" t="s">
        <v>19</v>
      </c>
      <c r="J442" s="54">
        <f xml:space="preserve"> IF(J439 &gt; SUM($I445:J445), J439, J439 - SUM($I445:J445))</f>
        <v>0</v>
      </c>
      <c r="K442" s="54">
        <f xml:space="preserve"> IF(K439 &gt; SUM($I445:K445), K439, K439 - SUM($I445:K445))</f>
        <v>0</v>
      </c>
      <c r="L442" s="54">
        <f xml:space="preserve"> IF(L439 &gt; SUM($I445:L445), L439, L439 - SUM($I445:L445))</f>
        <v>300</v>
      </c>
      <c r="M442" s="54">
        <f xml:space="preserve"> IF(M439 &gt; SUM($I445:M445), M439, M439 - SUM($I445:M445))</f>
        <v>300</v>
      </c>
      <c r="N442" s="58">
        <f xml:space="preserve"> M442</f>
        <v>300</v>
      </c>
      <c r="O442" s="54">
        <f xml:space="preserve"> IF(O439 &gt; SUM($I445:O445) - $N445, O439, O439 - (SUM($I445:O445) - $N445))</f>
        <v>300</v>
      </c>
      <c r="P442" s="54">
        <f xml:space="preserve"> IF(P439 &gt; SUM($I445:P445) - $N445, P439, P439 - (SUM($I445:P445) - $N445))</f>
        <v>300</v>
      </c>
      <c r="Q442" s="54">
        <f xml:space="preserve"> IF(Q439 &gt; SUM($I445:Q445) - $N445, Q439, Q439 - (SUM($I445:Q445) - $N445))</f>
        <v>300</v>
      </c>
      <c r="R442" s="54">
        <f xml:space="preserve"> IF(R439 &gt; SUM($I445:R445) - $N445, R439, R439 - (SUM($I445:R445) - $N445))</f>
        <v>300</v>
      </c>
      <c r="S442" s="58">
        <f xml:space="preserve"> R442</f>
        <v>300</v>
      </c>
      <c r="T442" s="54">
        <f xml:space="preserve"> IF(T439 &gt; SUM($I445:T445) - $N445 - $S445, T439, T439 - (SUM($I445:T445) - $N445 - $S445))</f>
        <v>300</v>
      </c>
      <c r="U442" s="54">
        <f xml:space="preserve"> IF(U439 &gt; SUM($I445:U445) - $N445 - $S445, U439, U439 - (SUM($I445:U445) - $N445 - $S445))</f>
        <v>300</v>
      </c>
      <c r="V442" s="58">
        <f xml:space="preserve"> U442</f>
        <v>300</v>
      </c>
      <c r="W442" s="54">
        <f xml:space="preserve"> IF(W439 &gt; SUM($I445:W445) - $N445 - $S445 - $V445, W439, W439 - (SUM($I445:W445) - $N445 - $S445 - $V445))</f>
        <v>0</v>
      </c>
      <c r="X442" s="54">
        <f xml:space="preserve"> IF(X439 &gt; SUM($I445:X445) - $N445 - $S445 - $V445, X439, X439 - (SUM($I445:X445) - $N445 - $S445 - $V445))</f>
        <v>0</v>
      </c>
      <c r="Y442" s="58">
        <f xml:space="preserve"> X442</f>
        <v>0</v>
      </c>
      <c r="Z442" s="54">
        <f xml:space="preserve"> IF(Z439 &gt; SUM($I445:Z445) - $N445 - $S445 - $V445 - $Y445, Z439, Z439 - (SUM($I445:Z445) - $N445 - $S445 - $V445 - $Y445))</f>
        <v>0</v>
      </c>
      <c r="AA442" s="54">
        <f xml:space="preserve"> IF(AA439 &gt; SUM($I445:AA445) - $N445 - $S445 - $V445 - $Y445, AA439, AA439 - (SUM($I445:AA445) - $N445 - $S445 - $V445 - $Y445))</f>
        <v>0</v>
      </c>
      <c r="AB442" s="58">
        <f xml:space="preserve"> AA442</f>
        <v>0</v>
      </c>
    </row>
    <row r="443" spans="2:28" hidden="1" outlineLevel="5" x14ac:dyDescent="0.2">
      <c r="B443" s="61"/>
      <c r="J443" s="90"/>
      <c r="K443" s="90"/>
      <c r="L443" s="90"/>
      <c r="M443" s="90"/>
      <c r="N443" s="90"/>
      <c r="O443" s="90"/>
      <c r="P443" s="90"/>
      <c r="Q443" s="90"/>
      <c r="R443" s="90"/>
      <c r="S443" s="90"/>
      <c r="T443" s="90"/>
      <c r="U443" s="90"/>
      <c r="V443" s="90"/>
      <c r="W443" s="90"/>
      <c r="X443" s="90"/>
      <c r="Y443" s="90"/>
      <c r="Z443" s="90"/>
      <c r="AA443" s="90"/>
      <c r="AB443" s="90"/>
    </row>
    <row r="444" spans="2:28" ht="15" hidden="1" outlineLevel="5" x14ac:dyDescent="0.25">
      <c r="B444" s="61" t="s">
        <v>142</v>
      </c>
      <c r="E444" s="8" t="s">
        <v>19</v>
      </c>
      <c r="J444" s="54">
        <f xml:space="preserve"> IF(I446 &gt;= J439, 0, I446)</f>
        <v>0</v>
      </c>
      <c r="K444" s="54">
        <f xml:space="preserve"> IF(J446 &gt;= K439, 0, J446)</f>
        <v>0</v>
      </c>
      <c r="L444" s="54">
        <f xml:space="preserve"> IF(K446 &gt;= L439, 0, K446)</f>
        <v>0</v>
      </c>
      <c r="M444" s="54">
        <f xml:space="preserve"> IF(L446 &gt;= M439, 0, L446)</f>
        <v>25</v>
      </c>
      <c r="N444" s="58">
        <f xml:space="preserve"> J444</f>
        <v>0</v>
      </c>
      <c r="O444" s="54">
        <f xml:space="preserve"> IF(N446 &gt;= O439, 0, N446)</f>
        <v>50</v>
      </c>
      <c r="P444" s="54">
        <f xml:space="preserve"> IF(O446 &gt;= P439, 0, O446)</f>
        <v>75</v>
      </c>
      <c r="Q444" s="54">
        <f xml:space="preserve"> IF(P446 &gt;= Q439, 0, P446)</f>
        <v>100</v>
      </c>
      <c r="R444" s="54">
        <f xml:space="preserve"> IF(Q446 &gt;= R439, 0, Q446)</f>
        <v>125</v>
      </c>
      <c r="S444" s="58">
        <f xml:space="preserve"> O444</f>
        <v>50</v>
      </c>
      <c r="T444" s="54">
        <f xml:space="preserve"> IF(S446 &gt;= T439, 0, S446)</f>
        <v>150</v>
      </c>
      <c r="U444" s="54">
        <f xml:space="preserve"> IF(T446 &gt;= U439, 0, T446)</f>
        <v>200</v>
      </c>
      <c r="V444" s="58">
        <f xml:space="preserve"> T444</f>
        <v>150</v>
      </c>
      <c r="W444" s="54">
        <f xml:space="preserve"> IF(V446 &gt;= W439, 0, V446)</f>
        <v>250</v>
      </c>
      <c r="X444" s="54">
        <f xml:space="preserve"> IF(W446 &gt;= X439, 0, W446)</f>
        <v>0</v>
      </c>
      <c r="Y444" s="58">
        <f xml:space="preserve"> W444</f>
        <v>250</v>
      </c>
      <c r="Z444" s="54">
        <f xml:space="preserve"> IF(Y446 &gt;= Z439, 0, Y446)</f>
        <v>0</v>
      </c>
      <c r="AA444" s="54">
        <f xml:space="preserve"> IF(Z446 &gt;= AA439, 0, Z446)</f>
        <v>0</v>
      </c>
      <c r="AB444" s="58">
        <f xml:space="preserve"> Z444</f>
        <v>0</v>
      </c>
    </row>
    <row r="445" spans="2:28" ht="15" hidden="1" outlineLevel="5" x14ac:dyDescent="0.25">
      <c r="B445" s="61" t="s">
        <v>143</v>
      </c>
      <c r="E445" s="8" t="s">
        <v>19</v>
      </c>
      <c r="J445" s="54">
        <f>IFERROR(IF(SUM($I445:I445) + J439 * 1 / $G433 * J$7 &gt;= $G432, J439 - SUM($I445:I445),  J439 * 1 / $G433 * J$7), 0)</f>
        <v>0</v>
      </c>
      <c r="K445" s="54">
        <f>IFERROR(IF(SUM($I445:J445) + K439 * 1 / $G433 * K$7 &gt;= $G432, K439 - SUM($I445:J445),  K439 * 1 / $G433 * K$7), 0)</f>
        <v>0</v>
      </c>
      <c r="L445" s="54">
        <f>IFERROR(IF(SUM($I445:K445) + L439 * 1 / $G433 * L$7 &gt;= $G432, L439 - SUM($I445:K445),  L439 * 1 / $G433 * L$7), 0)</f>
        <v>25</v>
      </c>
      <c r="M445" s="54">
        <f>IFERROR(IF(SUM($I445:L445) + M439 * 1 / $G433 * M$7 &gt;= $G432, M439 - SUM($I445:L445),  M439 * 1 / $G433 * M$7), 0)</f>
        <v>25</v>
      </c>
      <c r="N445" s="58">
        <f xml:space="preserve"> SUM(J445:M445)</f>
        <v>50</v>
      </c>
      <c r="O445" s="54">
        <f>IFERROR(IF(SUM($I445:N445) - $N445 + O439 * 1 / $G433 * O$7 &gt;= $G432, O439 - (SUM($I445:N445) - $N445),  O439 * 1 / $G433 * O$7), 0)</f>
        <v>25</v>
      </c>
      <c r="P445" s="54">
        <f>IFERROR(IF(SUM($I445:O445) - $N445 + P439 * 1 / $G433 * P$7 &gt;= $G432, P439 - (SUM($I445:O445) - $N445),  P439 * 1 / $G433 * P$7), 0)</f>
        <v>25</v>
      </c>
      <c r="Q445" s="54">
        <f>IFERROR(IF(SUM($I445:P445) - $N445 + Q439 * 1 / $G433 * Q$7 &gt;= $G432, Q439 - (SUM($I445:P445) - $N445),  Q439 * 1 / $G433 * Q$7), 0)</f>
        <v>25</v>
      </c>
      <c r="R445" s="54">
        <f>IFERROR(IF(SUM($I445:Q445) - $N445 + R439 * 1 / $G433 * R$7 &gt;= $G432, R439 - (SUM($I445:Q445) - $N445),  R439 * 1 / $G433 * R$7), 0)</f>
        <v>25</v>
      </c>
      <c r="S445" s="58">
        <f xml:space="preserve"> SUM(O445:R445)</f>
        <v>100</v>
      </c>
      <c r="T445" s="54">
        <f>IFERROR(IF(SUM($I445:S445) - $N445 - $S445 + T439 * 1 / $G433 * T$7 &gt;= $G432, T439 - (SUM($I445:S445) - $N445 - $S445),  T439 * 1 / $G433 * T$7), 0)</f>
        <v>50</v>
      </c>
      <c r="U445" s="54">
        <f>IFERROR(IF(SUM($I445:T445) - $N445 - $S445 + U439 * 1 / $G433 * U$7 &gt;= $G432, U439 - (SUM($I445:T445) - $N445 - $S445),  U439 * 1 / $G433 * U$7), 0)</f>
        <v>50</v>
      </c>
      <c r="V445" s="58">
        <f xml:space="preserve"> SUM(T445:U445)</f>
        <v>100</v>
      </c>
      <c r="W445" s="54">
        <f>IFERROR(IF(SUM($I445:V445) - $N445 - $S445 - $V445 + W439 * 1 / $G433 * W$7 &gt;= $G432, W439 - (SUM($I445:V445) - $N445 - $S445 - $V445),  W439 * 1 / $G433 * W$7), 0)</f>
        <v>50</v>
      </c>
      <c r="X445" s="54">
        <f>IFERROR(IF(SUM($I445:W445) - $N445 - $S445 - $V445 + X439 * 1 / $G433 * X$7 &gt;= $G432, X439 - (SUM($I445:W445) - $N445 - $S445 - $V445),  X439 * 1 / $G433 * X$7), 0)</f>
        <v>0</v>
      </c>
      <c r="Y445" s="58">
        <f xml:space="preserve"> SUM(W445:X445)</f>
        <v>50</v>
      </c>
      <c r="Z445" s="54">
        <f>IFERROR(IF(SUM($I445:Y445) - $N445 - $S445 - $V445 - $Y445 + Z439 * 1 / $G433 * Z$7 &gt;= $G432, Z439 - (SUM($I445:Y445) - $N445 - $S445 - $V445 - $Y445),  Z439 * 1 / $G433 * Z$7), 0)</f>
        <v>0</v>
      </c>
      <c r="AA445" s="54">
        <f>IFERROR(IF(SUM($I445:Z445) - $N445 - $S445 - $V445 - $Y445 + AA439 * 1 / $G433 * AA$7 &gt;= $G432, AA439 - (SUM($I445:Z445) - $N445 - $S445 - $V445 - $Y445),  AA439 * 1 / $G433 * AA$7), 0)</f>
        <v>0</v>
      </c>
      <c r="AB445" s="58">
        <f xml:space="preserve"> SUM(Z445:AA445)</f>
        <v>0</v>
      </c>
    </row>
    <row r="446" spans="2:28" ht="15" hidden="1" outlineLevel="5" x14ac:dyDescent="0.25">
      <c r="B446" s="61" t="s">
        <v>144</v>
      </c>
      <c r="E446" s="8" t="s">
        <v>19</v>
      </c>
      <c r="J446" s="54">
        <f xml:space="preserve"> J444 + J445</f>
        <v>0</v>
      </c>
      <c r="K446" s="54">
        <f xml:space="preserve"> K444 + K445</f>
        <v>0</v>
      </c>
      <c r="L446" s="54">
        <f xml:space="preserve"> L444 + L445</f>
        <v>25</v>
      </c>
      <c r="M446" s="54">
        <f xml:space="preserve"> M444 + M445</f>
        <v>50</v>
      </c>
      <c r="N446" s="58">
        <f xml:space="preserve"> M446</f>
        <v>50</v>
      </c>
      <c r="O446" s="54">
        <f xml:space="preserve"> O444 + O445</f>
        <v>75</v>
      </c>
      <c r="P446" s="54">
        <f xml:space="preserve"> P444 + P445</f>
        <v>100</v>
      </c>
      <c r="Q446" s="54">
        <f xml:space="preserve"> Q444 + Q445</f>
        <v>125</v>
      </c>
      <c r="R446" s="54">
        <f xml:space="preserve"> R444 + R445</f>
        <v>150</v>
      </c>
      <c r="S446" s="58">
        <f xml:space="preserve"> R446</f>
        <v>150</v>
      </c>
      <c r="T446" s="54">
        <f xml:space="preserve"> T444 + T445</f>
        <v>200</v>
      </c>
      <c r="U446" s="54">
        <f xml:space="preserve"> U444 + U445</f>
        <v>250</v>
      </c>
      <c r="V446" s="58">
        <f xml:space="preserve"> U446</f>
        <v>250</v>
      </c>
      <c r="W446" s="54">
        <f xml:space="preserve"> W444 + W445</f>
        <v>300</v>
      </c>
      <c r="X446" s="54">
        <f xml:space="preserve"> X444 + X445</f>
        <v>0</v>
      </c>
      <c r="Y446" s="54">
        <f xml:space="preserve"> X446</f>
        <v>0</v>
      </c>
      <c r="Z446" s="54">
        <f xml:space="preserve"> Z444 + Z445</f>
        <v>0</v>
      </c>
      <c r="AA446" s="54">
        <f xml:space="preserve"> AA444 + AA445</f>
        <v>0</v>
      </c>
      <c r="AB446" s="54">
        <f xml:space="preserve"> AA446</f>
        <v>0</v>
      </c>
    </row>
    <row r="447" spans="2:28" hidden="1" outlineLevel="5" x14ac:dyDescent="0.2">
      <c r="B447" s="61"/>
      <c r="J447" s="90"/>
      <c r="K447" s="90"/>
      <c r="L447" s="90"/>
      <c r="M447" s="90"/>
      <c r="N447" s="90"/>
      <c r="O447" s="90"/>
      <c r="P447" s="90"/>
      <c r="Q447" s="90"/>
      <c r="R447" s="90"/>
      <c r="S447" s="90"/>
      <c r="T447" s="90"/>
      <c r="U447" s="90"/>
      <c r="V447" s="90"/>
      <c r="W447" s="90"/>
      <c r="X447" s="90"/>
      <c r="Y447" s="90"/>
      <c r="Z447" s="90"/>
      <c r="AA447" s="90"/>
      <c r="AB447" s="90"/>
    </row>
    <row r="448" spans="2:28" ht="15" hidden="1" outlineLevel="5" x14ac:dyDescent="0.25">
      <c r="B448" s="61" t="s">
        <v>145</v>
      </c>
      <c r="E448" s="8" t="s">
        <v>19</v>
      </c>
      <c r="J448" s="54">
        <f xml:space="preserve"> J441 - J444</f>
        <v>0</v>
      </c>
      <c r="K448" s="54">
        <f xml:space="preserve"> K441 - K444</f>
        <v>0</v>
      </c>
      <c r="L448" s="54">
        <f xml:space="preserve"> L441 - L444</f>
        <v>300</v>
      </c>
      <c r="M448" s="54">
        <f xml:space="preserve"> M441 - M444</f>
        <v>275</v>
      </c>
      <c r="N448" s="58">
        <f xml:space="preserve"> J448</f>
        <v>0</v>
      </c>
      <c r="O448" s="54">
        <f xml:space="preserve"> O441 - O444</f>
        <v>250</v>
      </c>
      <c r="P448" s="54">
        <f xml:space="preserve"> P441 - P444</f>
        <v>225</v>
      </c>
      <c r="Q448" s="54">
        <f xml:space="preserve"> Q441 - Q444</f>
        <v>200</v>
      </c>
      <c r="R448" s="54">
        <f xml:space="preserve"> R441 - R444</f>
        <v>175</v>
      </c>
      <c r="S448" s="58">
        <f xml:space="preserve"> O448</f>
        <v>250</v>
      </c>
      <c r="T448" s="54">
        <f xml:space="preserve"> T441 - T444</f>
        <v>150</v>
      </c>
      <c r="U448" s="54">
        <f xml:space="preserve"> U441 - U444</f>
        <v>100</v>
      </c>
      <c r="V448" s="58">
        <f xml:space="preserve"> T448</f>
        <v>150</v>
      </c>
      <c r="W448" s="54">
        <f xml:space="preserve"> W441 - W444</f>
        <v>50</v>
      </c>
      <c r="X448" s="54">
        <f xml:space="preserve"> X441 - X444</f>
        <v>0</v>
      </c>
      <c r="Y448" s="58">
        <f xml:space="preserve"> W448</f>
        <v>50</v>
      </c>
      <c r="Z448" s="54">
        <f xml:space="preserve"> Z441 - Z444</f>
        <v>0</v>
      </c>
      <c r="AA448" s="54">
        <f xml:space="preserve"> AA441 - AA444</f>
        <v>0</v>
      </c>
      <c r="AB448" s="58">
        <f xml:space="preserve"> Z448</f>
        <v>0</v>
      </c>
    </row>
    <row r="449" spans="2:28" ht="15" hidden="1" outlineLevel="5" x14ac:dyDescent="0.25">
      <c r="B449" s="61" t="s">
        <v>146</v>
      </c>
      <c r="E449" s="8" t="s">
        <v>19</v>
      </c>
      <c r="J449" s="54">
        <f xml:space="preserve"> J442 - J446</f>
        <v>0</v>
      </c>
      <c r="K449" s="54">
        <f xml:space="preserve"> K442 - K446</f>
        <v>0</v>
      </c>
      <c r="L449" s="54">
        <f xml:space="preserve"> L442 - L446</f>
        <v>275</v>
      </c>
      <c r="M449" s="54">
        <f xml:space="preserve"> M442 - M446</f>
        <v>250</v>
      </c>
      <c r="N449" s="58">
        <f>M449</f>
        <v>250</v>
      </c>
      <c r="O449" s="54">
        <f xml:space="preserve"> O442 - O446</f>
        <v>225</v>
      </c>
      <c r="P449" s="54">
        <f xml:space="preserve"> P442 - P446</f>
        <v>200</v>
      </c>
      <c r="Q449" s="54">
        <f xml:space="preserve"> Q442 - Q446</f>
        <v>175</v>
      </c>
      <c r="R449" s="54">
        <f xml:space="preserve"> R442 - R446</f>
        <v>150</v>
      </c>
      <c r="S449" s="58">
        <f>R449</f>
        <v>150</v>
      </c>
      <c r="T449" s="54">
        <f xml:space="preserve"> T442 - T446</f>
        <v>100</v>
      </c>
      <c r="U449" s="54">
        <f xml:space="preserve"> U442 - U446</f>
        <v>50</v>
      </c>
      <c r="V449" s="58">
        <f xml:space="preserve"> U449</f>
        <v>50</v>
      </c>
      <c r="W449" s="54">
        <f xml:space="preserve"> W442 - W446</f>
        <v>-300</v>
      </c>
      <c r="X449" s="54">
        <f xml:space="preserve"> X442 - X446</f>
        <v>0</v>
      </c>
      <c r="Y449" s="58">
        <f xml:space="preserve"> X449</f>
        <v>0</v>
      </c>
      <c r="Z449" s="54">
        <f xml:space="preserve"> Z442 - Z446</f>
        <v>0</v>
      </c>
      <c r="AA449" s="54">
        <f xml:space="preserve"> AA442 - AA446</f>
        <v>0</v>
      </c>
      <c r="AB449" s="58">
        <f xml:space="preserve"> AA449</f>
        <v>0</v>
      </c>
    </row>
    <row r="450" spans="2:28" ht="15" hidden="1" outlineLevel="4" x14ac:dyDescent="0.25">
      <c r="B450" s="61"/>
      <c r="J450" s="90"/>
      <c r="K450" s="90"/>
      <c r="L450" s="90"/>
      <c r="M450" s="90"/>
      <c r="N450" s="92"/>
      <c r="O450" s="90"/>
      <c r="P450" s="90"/>
      <c r="Q450" s="90"/>
      <c r="R450" s="90"/>
      <c r="S450" s="92"/>
      <c r="T450" s="90"/>
      <c r="U450" s="90"/>
      <c r="V450" s="92"/>
      <c r="W450" s="90"/>
      <c r="X450" s="90"/>
      <c r="Y450" s="92"/>
      <c r="Z450" s="90"/>
      <c r="AA450" s="90"/>
      <c r="AB450" s="92"/>
    </row>
    <row r="451" spans="2:28" ht="15" hidden="1" outlineLevel="4" x14ac:dyDescent="0.25">
      <c r="B451" s="91" t="str">
        <f xml:space="preserve"> B202</f>
        <v>3D принтер</v>
      </c>
    </row>
    <row r="452" spans="2:28" hidden="1" outlineLevel="5" x14ac:dyDescent="0.2">
      <c r="B452" s="75" t="s">
        <v>96</v>
      </c>
      <c r="E452" s="8" t="s">
        <v>19</v>
      </c>
      <c r="G452" s="54">
        <f xml:space="preserve"> G203</f>
        <v>300</v>
      </c>
    </row>
    <row r="453" spans="2:28" hidden="1" outlineLevel="5" x14ac:dyDescent="0.2">
      <c r="B453" s="75" t="s">
        <v>97</v>
      </c>
      <c r="E453" s="8" t="s">
        <v>99</v>
      </c>
      <c r="G453" s="54">
        <f xml:space="preserve"> G204</f>
        <v>3</v>
      </c>
    </row>
    <row r="454" spans="2:28" hidden="1" outlineLevel="5" x14ac:dyDescent="0.2">
      <c r="B454" s="77" t="s">
        <v>98</v>
      </c>
      <c r="E454" s="52" t="s">
        <v>9</v>
      </c>
      <c r="F454" s="70"/>
      <c r="J454" s="55">
        <f xml:space="preserve">  J205</f>
        <v>0</v>
      </c>
      <c r="K454" s="55">
        <f t="shared" ref="K454:AB454" si="89" xml:space="preserve">  K205</f>
        <v>0</v>
      </c>
      <c r="L454" s="55">
        <f t="shared" si="89"/>
        <v>0</v>
      </c>
      <c r="M454" s="55">
        <f t="shared" si="89"/>
        <v>0</v>
      </c>
      <c r="N454" s="55">
        <f t="shared" si="89"/>
        <v>0</v>
      </c>
      <c r="O454" s="55">
        <f t="shared" si="89"/>
        <v>0</v>
      </c>
      <c r="P454" s="55">
        <f t="shared" si="89"/>
        <v>0</v>
      </c>
      <c r="Q454" s="55">
        <f t="shared" si="89"/>
        <v>0</v>
      </c>
      <c r="R454" s="55">
        <f t="shared" si="89"/>
        <v>0</v>
      </c>
      <c r="S454" s="55">
        <f t="shared" si="89"/>
        <v>0</v>
      </c>
      <c r="T454" s="55">
        <f t="shared" si="89"/>
        <v>0</v>
      </c>
      <c r="U454" s="55">
        <f t="shared" si="89"/>
        <v>0</v>
      </c>
      <c r="V454" s="55">
        <f t="shared" si="89"/>
        <v>0</v>
      </c>
      <c r="W454" s="55">
        <f t="shared" si="89"/>
        <v>1</v>
      </c>
      <c r="X454" s="55">
        <f t="shared" si="89"/>
        <v>0</v>
      </c>
      <c r="Y454" s="55">
        <f t="shared" si="89"/>
        <v>1</v>
      </c>
      <c r="Z454" s="55">
        <f t="shared" si="89"/>
        <v>0</v>
      </c>
      <c r="AA454" s="55">
        <f t="shared" si="89"/>
        <v>0</v>
      </c>
      <c r="AB454" s="55">
        <f t="shared" si="89"/>
        <v>0</v>
      </c>
    </row>
    <row r="455" spans="2:28" hidden="1" outlineLevel="5" x14ac:dyDescent="0.2">
      <c r="B455" s="41"/>
      <c r="J455" s="90"/>
      <c r="K455" s="90"/>
      <c r="L455" s="90"/>
      <c r="M455" s="90"/>
      <c r="N455" s="90"/>
      <c r="O455" s="90"/>
      <c r="P455" s="90"/>
      <c r="Q455" s="90"/>
      <c r="R455" s="90"/>
      <c r="S455" s="90"/>
      <c r="T455" s="90"/>
      <c r="U455" s="90"/>
      <c r="V455" s="90"/>
      <c r="W455" s="90"/>
      <c r="X455" s="90"/>
      <c r="Y455" s="90"/>
      <c r="Z455" s="90"/>
      <c r="AA455" s="90"/>
      <c r="AB455" s="90"/>
    </row>
    <row r="456" spans="2:28" ht="15" hidden="1" outlineLevel="5" x14ac:dyDescent="0.25">
      <c r="B456" s="61" t="s">
        <v>294</v>
      </c>
      <c r="E456" s="8" t="s">
        <v>19</v>
      </c>
      <c r="J456" s="54">
        <f xml:space="preserve"> $G452 * J454</f>
        <v>0</v>
      </c>
      <c r="K456" s="54">
        <f xml:space="preserve"> $G452 * K454</f>
        <v>0</v>
      </c>
      <c r="L456" s="54">
        <f xml:space="preserve"> $G452 * L454</f>
        <v>0</v>
      </c>
      <c r="M456" s="54">
        <f xml:space="preserve"> $G452 * M454</f>
        <v>0</v>
      </c>
      <c r="N456" s="58">
        <f xml:space="preserve"> SUM(J456:M456)</f>
        <v>0</v>
      </c>
      <c r="O456" s="54">
        <f xml:space="preserve"> $G452 * O454</f>
        <v>0</v>
      </c>
      <c r="P456" s="54">
        <f xml:space="preserve"> $G452 * P454</f>
        <v>0</v>
      </c>
      <c r="Q456" s="54">
        <f xml:space="preserve"> $G452 * Q454</f>
        <v>0</v>
      </c>
      <c r="R456" s="54">
        <f xml:space="preserve"> $G452 * R454</f>
        <v>0</v>
      </c>
      <c r="S456" s="58">
        <f xml:space="preserve"> SUM(O456:R456)</f>
        <v>0</v>
      </c>
      <c r="T456" s="54">
        <f xml:space="preserve"> $G452 * T454</f>
        <v>0</v>
      </c>
      <c r="U456" s="54">
        <f xml:space="preserve"> $G452 * U454</f>
        <v>0</v>
      </c>
      <c r="V456" s="58">
        <f xml:space="preserve"> SUM(T456:U456)</f>
        <v>0</v>
      </c>
      <c r="W456" s="54">
        <f xml:space="preserve"> $G452 * W454</f>
        <v>300</v>
      </c>
      <c r="X456" s="54">
        <f xml:space="preserve"> $G452 * X454</f>
        <v>0</v>
      </c>
      <c r="Y456" s="58">
        <f xml:space="preserve"> SUM(W456:X456)</f>
        <v>300</v>
      </c>
      <c r="Z456" s="54">
        <f xml:space="preserve"> $G452 * Z454</f>
        <v>0</v>
      </c>
      <c r="AA456" s="54">
        <f xml:space="preserve"> $G452 * AA454</f>
        <v>0</v>
      </c>
      <c r="AB456" s="58">
        <f xml:space="preserve"> SUM(Z456:AA456)</f>
        <v>0</v>
      </c>
    </row>
    <row r="457" spans="2:28" ht="15" hidden="1" outlineLevel="5" x14ac:dyDescent="0.25">
      <c r="B457" s="61" t="s">
        <v>293</v>
      </c>
      <c r="E457" s="8" t="s">
        <v>19</v>
      </c>
      <c r="J457" s="54">
        <f xml:space="preserve"> I457 + J456</f>
        <v>0</v>
      </c>
      <c r="K457" s="54">
        <f xml:space="preserve"> J457 + K456</f>
        <v>0</v>
      </c>
      <c r="L457" s="54">
        <f xml:space="preserve"> K457 + L456</f>
        <v>0</v>
      </c>
      <c r="M457" s="54">
        <f xml:space="preserve"> L457 + M456</f>
        <v>0</v>
      </c>
      <c r="N457" s="58">
        <f xml:space="preserve"> M457</f>
        <v>0</v>
      </c>
      <c r="O457" s="54">
        <f xml:space="preserve"> N457 + O456</f>
        <v>0</v>
      </c>
      <c r="P457" s="54">
        <f xml:space="preserve"> O457 + P456</f>
        <v>0</v>
      </c>
      <c r="Q457" s="54">
        <f xml:space="preserve"> P457 + Q456</f>
        <v>0</v>
      </c>
      <c r="R457" s="54">
        <f xml:space="preserve"> Q457 + R456</f>
        <v>0</v>
      </c>
      <c r="S457" s="58">
        <f xml:space="preserve"> R457</f>
        <v>0</v>
      </c>
      <c r="T457" s="54">
        <f xml:space="preserve"> S457 + T456</f>
        <v>0</v>
      </c>
      <c r="U457" s="54">
        <f xml:space="preserve"> T457 + U456</f>
        <v>0</v>
      </c>
      <c r="V457" s="58">
        <f xml:space="preserve"> U457</f>
        <v>0</v>
      </c>
      <c r="W457" s="54">
        <f xml:space="preserve"> V457 + W456</f>
        <v>300</v>
      </c>
      <c r="X457" s="54">
        <f xml:space="preserve"> W457 + X456</f>
        <v>300</v>
      </c>
      <c r="Y457" s="58">
        <f xml:space="preserve"> X457</f>
        <v>300</v>
      </c>
      <c r="Z457" s="54">
        <f xml:space="preserve"> Y457 + Z456</f>
        <v>300</v>
      </c>
      <c r="AA457" s="54">
        <f xml:space="preserve"> Z457 + AA456</f>
        <v>300</v>
      </c>
      <c r="AB457" s="58">
        <f xml:space="preserve"> AA457</f>
        <v>300</v>
      </c>
    </row>
    <row r="458" spans="2:28" ht="15" hidden="1" outlineLevel="5" x14ac:dyDescent="0.25">
      <c r="B458" s="61" t="s">
        <v>139</v>
      </c>
      <c r="E458" s="8" t="s">
        <v>19</v>
      </c>
      <c r="J458" s="54">
        <f xml:space="preserve"> IF(J457 &lt; $G452, J457, 0)</f>
        <v>0</v>
      </c>
      <c r="K458" s="54">
        <f xml:space="preserve"> IF(K457 &lt; $G452, K457, 0)</f>
        <v>0</v>
      </c>
      <c r="L458" s="54">
        <f xml:space="preserve"> IF(L457 &lt; $G452, L457, 0)</f>
        <v>0</v>
      </c>
      <c r="M458" s="54">
        <f xml:space="preserve"> IF(M457 &lt; $G452, M457, 0)</f>
        <v>0</v>
      </c>
      <c r="N458" s="58">
        <f xml:space="preserve"> M458</f>
        <v>0</v>
      </c>
      <c r="O458" s="54">
        <f xml:space="preserve"> IF(O457 &lt; $G452, O457, 0)</f>
        <v>0</v>
      </c>
      <c r="P458" s="54">
        <f xml:space="preserve"> IF(P457 &lt; $G452, P457, 0)</f>
        <v>0</v>
      </c>
      <c r="Q458" s="54">
        <f xml:space="preserve"> IF(Q457 &lt; $G452, Q457, 0)</f>
        <v>0</v>
      </c>
      <c r="R458" s="54">
        <f xml:space="preserve"> IF(R457 &lt; $G452, R457, 0)</f>
        <v>0</v>
      </c>
      <c r="S458" s="58">
        <f xml:space="preserve"> R458</f>
        <v>0</v>
      </c>
      <c r="T458" s="54">
        <f xml:space="preserve"> IF(T457 &lt; $G452, T457, 0)</f>
        <v>0</v>
      </c>
      <c r="U458" s="54">
        <f xml:space="preserve"> IF(U457 &lt; $G452, U457, 0)</f>
        <v>0</v>
      </c>
      <c r="V458" s="58">
        <f xml:space="preserve"> U458</f>
        <v>0</v>
      </c>
      <c r="W458" s="54">
        <f xml:space="preserve"> IF(W457 &lt; $G452, W457, 0)</f>
        <v>0</v>
      </c>
      <c r="X458" s="54">
        <f xml:space="preserve"> IF(X457 &lt; $G452, X457, 0)</f>
        <v>0</v>
      </c>
      <c r="Y458" s="58">
        <f xml:space="preserve"> X458</f>
        <v>0</v>
      </c>
      <c r="Z458" s="54">
        <f xml:space="preserve"> IF(Z457 &lt; $G452, Z457, 0)</f>
        <v>0</v>
      </c>
      <c r="AA458" s="54">
        <f xml:space="preserve"> IF(AA457 &lt; $G452, AA457, 0)</f>
        <v>0</v>
      </c>
      <c r="AB458" s="58">
        <f xml:space="preserve"> AA458</f>
        <v>0</v>
      </c>
    </row>
    <row r="459" spans="2:28" ht="15" hidden="1" outlineLevel="5" x14ac:dyDescent="0.25">
      <c r="B459" s="61" t="s">
        <v>153</v>
      </c>
      <c r="E459" s="8" t="s">
        <v>19</v>
      </c>
      <c r="J459" s="54">
        <f xml:space="preserve"> IF(J457 = $G452, J457, 0)</f>
        <v>0</v>
      </c>
      <c r="K459" s="54">
        <f xml:space="preserve"> IF(K457 = $G452, K457, 0)</f>
        <v>0</v>
      </c>
      <c r="L459" s="54">
        <f xml:space="preserve"> IF(L457 = $G452, L457, 0)</f>
        <v>0</v>
      </c>
      <c r="M459" s="54">
        <f xml:space="preserve"> IF(M457 = $G452, M457, 0)</f>
        <v>0</v>
      </c>
      <c r="N459" s="58">
        <f xml:space="preserve"> M459</f>
        <v>0</v>
      </c>
      <c r="O459" s="54">
        <f xml:space="preserve"> IF(O457 = $G452, O457, 0)</f>
        <v>0</v>
      </c>
      <c r="P459" s="54">
        <f xml:space="preserve"> IF(P457 = $G452, P457, 0)</f>
        <v>0</v>
      </c>
      <c r="Q459" s="54">
        <f xml:space="preserve"> IF(Q457 = $G452, Q457, 0)</f>
        <v>0</v>
      </c>
      <c r="R459" s="54">
        <f xml:space="preserve"> IF(R457 = $G452, R457, 0)</f>
        <v>0</v>
      </c>
      <c r="S459" s="58">
        <f xml:space="preserve"> R459</f>
        <v>0</v>
      </c>
      <c r="T459" s="54">
        <f xml:space="preserve"> IF(T457 = $G452, T457, 0)</f>
        <v>0</v>
      </c>
      <c r="U459" s="54">
        <f xml:space="preserve"> IF(U457 = $G452, U457, 0)</f>
        <v>0</v>
      </c>
      <c r="V459" s="58">
        <f xml:space="preserve"> U459</f>
        <v>0</v>
      </c>
      <c r="W459" s="54">
        <f xml:space="preserve"> IF(W457 = $G452, W457, 0)</f>
        <v>300</v>
      </c>
      <c r="X459" s="54">
        <f xml:space="preserve"> IF(X457 = $G452, X457, 0)</f>
        <v>300</v>
      </c>
      <c r="Y459" s="58">
        <f xml:space="preserve"> X459</f>
        <v>300</v>
      </c>
      <c r="Z459" s="54">
        <f xml:space="preserve"> IF(Z457 = $G452, Z457, 0)</f>
        <v>300</v>
      </c>
      <c r="AA459" s="54">
        <f xml:space="preserve"> IF(AA457 = $G452, AA457, 0)</f>
        <v>300</v>
      </c>
      <c r="AB459" s="58">
        <f xml:space="preserve"> AA459</f>
        <v>300</v>
      </c>
    </row>
    <row r="460" spans="2:28" hidden="1" outlineLevel="5" x14ac:dyDescent="0.2">
      <c r="B460" s="61"/>
      <c r="J460" s="90"/>
      <c r="K460" s="90"/>
      <c r="L460" s="90"/>
      <c r="M460" s="90"/>
      <c r="N460" s="90"/>
      <c r="O460" s="90"/>
      <c r="P460" s="90"/>
      <c r="Q460" s="90"/>
      <c r="R460" s="90"/>
      <c r="S460" s="90"/>
      <c r="T460" s="90"/>
      <c r="U460" s="90"/>
      <c r="V460" s="90"/>
      <c r="W460" s="90"/>
      <c r="X460" s="90"/>
      <c r="Y460" s="90"/>
      <c r="Z460" s="90"/>
      <c r="AA460" s="90"/>
      <c r="AB460" s="90"/>
    </row>
    <row r="461" spans="2:28" ht="15" hidden="1" outlineLevel="5" x14ac:dyDescent="0.25">
      <c r="B461" s="61" t="s">
        <v>140</v>
      </c>
      <c r="E461" s="8" t="s">
        <v>19</v>
      </c>
      <c r="J461" s="54">
        <f xml:space="preserve"> IF(J459 &gt; SUM($I465:I465), J459, J459 - SUM($I465:I465))</f>
        <v>0</v>
      </c>
      <c r="K461" s="54">
        <f xml:space="preserve"> IF(K459 &gt; SUM($I465:J465), K459, K459 - SUM($I465:J465))</f>
        <v>0</v>
      </c>
      <c r="L461" s="54">
        <f xml:space="preserve"> IF(L459 &gt; SUM($I465:K465), L459, L459 - SUM($I465:K465))</f>
        <v>0</v>
      </c>
      <c r="M461" s="54">
        <f xml:space="preserve"> IF(M459 &gt; SUM($I465:L465), M459, M459 - SUM($I465:L465))</f>
        <v>0</v>
      </c>
      <c r="N461" s="58">
        <f xml:space="preserve"> J461</f>
        <v>0</v>
      </c>
      <c r="O461" s="54">
        <f xml:space="preserve"> IF(O459 &gt; SUM($I465:N465) - $N465, O459, O459 - (SUM($I465:N465) - $N465))</f>
        <v>0</v>
      </c>
      <c r="P461" s="54">
        <f xml:space="preserve"> IF(P459 &gt; SUM($I465:O465) - $N465, P459, P459 - (SUM($I465:O465) - $N465))</f>
        <v>0</v>
      </c>
      <c r="Q461" s="54">
        <f xml:space="preserve"> IF(Q459 &gt; SUM($I465:P465) - $N465, Q459, Q459 - (SUM($I465:P465) - $N465))</f>
        <v>0</v>
      </c>
      <c r="R461" s="54">
        <f xml:space="preserve"> IF(R459 &gt; SUM($I465:Q465) - $N465, R459, R459 - (SUM($I465:Q465) - $N465))</f>
        <v>0</v>
      </c>
      <c r="S461" s="58">
        <f xml:space="preserve"> O461</f>
        <v>0</v>
      </c>
      <c r="T461" s="54">
        <f xml:space="preserve"> IF(T459 &gt; SUM($I465:S465) - $N465 - $S465, T459, T459 - (SUM($I465:S465) - $N465 - $S465))</f>
        <v>0</v>
      </c>
      <c r="U461" s="54">
        <f xml:space="preserve"> IF(U459 &gt; SUM($I465:T465) - $N465 - $S465, U459, U459 - (SUM($I465:T465) - $N465 - $S465))</f>
        <v>0</v>
      </c>
      <c r="V461" s="58">
        <f xml:space="preserve"> T461</f>
        <v>0</v>
      </c>
      <c r="W461" s="54">
        <f xml:space="preserve"> IF(W459 &gt; SUM($I465:V465) - $N465 - $S465 - $V465, W459, W459 - (SUM($I465:V465) - $N465 - $S465 - $V465))</f>
        <v>300</v>
      </c>
      <c r="X461" s="54">
        <f xml:space="preserve"> IF(X459 &gt; SUM($I465:W465) - $N465 - $S465 - $V465, X459, X459 - (SUM($I465:W465) - $N465 - $S465 - $V465))</f>
        <v>300</v>
      </c>
      <c r="Y461" s="58">
        <f xml:space="preserve"> W461</f>
        <v>300</v>
      </c>
      <c r="Z461" s="54">
        <f xml:space="preserve"> IF(Z459 &gt; SUM($I465:Y465) - $N465 - $S465 - $V465 - $Y465, Z459, Z459 - (SUM($I465:Y465) - $N465 - $S465 - $V465 - $Y465))</f>
        <v>300</v>
      </c>
      <c r="AA461" s="54">
        <f xml:space="preserve"> IF(AA459 &gt; SUM($I465:Z465) - $N465 - $S465 - $V465 - $Y465, AA459, AA459 - (SUM($I465:Z465) - $N465 - $S465 - $V465 - $Y465))</f>
        <v>300</v>
      </c>
      <c r="AB461" s="58">
        <f xml:space="preserve"> Z461</f>
        <v>300</v>
      </c>
    </row>
    <row r="462" spans="2:28" ht="15" hidden="1" outlineLevel="5" x14ac:dyDescent="0.25">
      <c r="B462" s="61" t="s">
        <v>141</v>
      </c>
      <c r="E462" s="8" t="s">
        <v>19</v>
      </c>
      <c r="J462" s="54">
        <f xml:space="preserve"> IF(J459 &gt; SUM($I465:J465), J459, J459 - SUM($I465:J465))</f>
        <v>0</v>
      </c>
      <c r="K462" s="54">
        <f xml:space="preserve"> IF(K459 &gt; SUM($I465:K465), K459, K459 - SUM($I465:K465))</f>
        <v>0</v>
      </c>
      <c r="L462" s="54">
        <f xml:space="preserve"> IF(L459 &gt; SUM($I465:L465), L459, L459 - SUM($I465:L465))</f>
        <v>0</v>
      </c>
      <c r="M462" s="54">
        <f xml:space="preserve"> IF(M459 &gt; SUM($I465:M465), M459, M459 - SUM($I465:M465))</f>
        <v>0</v>
      </c>
      <c r="N462" s="58">
        <f xml:space="preserve"> M462</f>
        <v>0</v>
      </c>
      <c r="O462" s="54">
        <f xml:space="preserve"> IF(O459 &gt; SUM($I465:O465) - $N465, O459, O459 - (SUM($I465:O465) - $N465))</f>
        <v>0</v>
      </c>
      <c r="P462" s="54">
        <f xml:space="preserve"> IF(P459 &gt; SUM($I465:P465) - $N465, P459, P459 - (SUM($I465:P465) - $N465))</f>
        <v>0</v>
      </c>
      <c r="Q462" s="54">
        <f xml:space="preserve"> IF(Q459 &gt; SUM($I465:Q465) - $N465, Q459, Q459 - (SUM($I465:Q465) - $N465))</f>
        <v>0</v>
      </c>
      <c r="R462" s="54">
        <f xml:space="preserve"> IF(R459 &gt; SUM($I465:R465) - $N465, R459, R459 - (SUM($I465:R465) - $N465))</f>
        <v>0</v>
      </c>
      <c r="S462" s="58">
        <f xml:space="preserve"> R462</f>
        <v>0</v>
      </c>
      <c r="T462" s="54">
        <f xml:space="preserve"> IF(T459 &gt; SUM($I465:T465) - $N465 - $S465, T459, T459 - (SUM($I465:T465) - $N465 - $S465))</f>
        <v>0</v>
      </c>
      <c r="U462" s="54">
        <f xml:space="preserve"> IF(U459 &gt; SUM($I465:U465) - $N465 - $S465, U459, U459 - (SUM($I465:U465) - $N465 - $S465))</f>
        <v>0</v>
      </c>
      <c r="V462" s="58">
        <f xml:space="preserve"> U462</f>
        <v>0</v>
      </c>
      <c r="W462" s="54">
        <f xml:space="preserve"> IF(W459 &gt; SUM($I465:W465) - $N465 - $S465 - $V465, W459, W459 - (SUM($I465:W465) - $N465 - $S465 - $V465))</f>
        <v>300</v>
      </c>
      <c r="X462" s="54">
        <f xml:space="preserve"> IF(X459 &gt; SUM($I465:X465) - $N465 - $S465 - $V465, X459, X459 - (SUM($I465:X465) - $N465 - $S465 - $V465))</f>
        <v>300</v>
      </c>
      <c r="Y462" s="58">
        <f xml:space="preserve"> X462</f>
        <v>300</v>
      </c>
      <c r="Z462" s="54">
        <f xml:space="preserve"> IF(Z459 &gt; SUM($I465:Z465) - $N465 - $S465 - $V465 - $Y465, Z459, Z459 - (SUM($I465:Z465) - $N465 - $S465 - $V465 - $Y465))</f>
        <v>300</v>
      </c>
      <c r="AA462" s="54">
        <f xml:space="preserve"> IF(AA459 &gt; SUM($I465:AA465) - $N465 - $S465 - $V465 - $Y465, AA459, AA459 - (SUM($I465:AA465) - $N465 - $S465 - $V465 - $Y465))</f>
        <v>300</v>
      </c>
      <c r="AB462" s="58">
        <f xml:space="preserve"> AA462</f>
        <v>300</v>
      </c>
    </row>
    <row r="463" spans="2:28" hidden="1" outlineLevel="5" x14ac:dyDescent="0.2">
      <c r="B463" s="61"/>
      <c r="J463" s="90"/>
      <c r="K463" s="90"/>
      <c r="L463" s="90"/>
      <c r="M463" s="90"/>
      <c r="N463" s="90"/>
      <c r="O463" s="90"/>
      <c r="P463" s="90"/>
      <c r="Q463" s="90"/>
      <c r="R463" s="90"/>
      <c r="S463" s="90"/>
      <c r="T463" s="90"/>
      <c r="U463" s="90"/>
      <c r="V463" s="90"/>
      <c r="W463" s="90"/>
      <c r="X463" s="90"/>
      <c r="Y463" s="90"/>
      <c r="Z463" s="90"/>
      <c r="AA463" s="90"/>
      <c r="AB463" s="90"/>
    </row>
    <row r="464" spans="2:28" ht="15" hidden="1" outlineLevel="5" x14ac:dyDescent="0.25">
      <c r="B464" s="61" t="s">
        <v>142</v>
      </c>
      <c r="E464" s="8" t="s">
        <v>19</v>
      </c>
      <c r="J464" s="54">
        <f xml:space="preserve"> IF(I466 &gt;= J459, 0, I466)</f>
        <v>0</v>
      </c>
      <c r="K464" s="54">
        <f xml:space="preserve"> IF(J466 &gt;= K459, 0, J466)</f>
        <v>0</v>
      </c>
      <c r="L464" s="54">
        <f xml:space="preserve"> IF(K466 &gt;= L459, 0, K466)</f>
        <v>0</v>
      </c>
      <c r="M464" s="54">
        <f xml:space="preserve"> IF(L466 &gt;= M459, 0, L466)</f>
        <v>0</v>
      </c>
      <c r="N464" s="58">
        <f xml:space="preserve"> J464</f>
        <v>0</v>
      </c>
      <c r="O464" s="54">
        <f xml:space="preserve"> IF(N466 &gt;= O459, 0, N466)</f>
        <v>0</v>
      </c>
      <c r="P464" s="54">
        <f xml:space="preserve"> IF(O466 &gt;= P459, 0, O466)</f>
        <v>0</v>
      </c>
      <c r="Q464" s="54">
        <f xml:space="preserve"> IF(P466 &gt;= Q459, 0, P466)</f>
        <v>0</v>
      </c>
      <c r="R464" s="54">
        <f xml:space="preserve"> IF(Q466 &gt;= R459, 0, Q466)</f>
        <v>0</v>
      </c>
      <c r="S464" s="58">
        <f xml:space="preserve"> O464</f>
        <v>0</v>
      </c>
      <c r="T464" s="54">
        <f xml:space="preserve"> IF(S466 &gt;= T459, 0, S466)</f>
        <v>0</v>
      </c>
      <c r="U464" s="54">
        <f xml:space="preserve"> IF(T466 &gt;= U459, 0, T466)</f>
        <v>0</v>
      </c>
      <c r="V464" s="58">
        <f xml:space="preserve"> T464</f>
        <v>0</v>
      </c>
      <c r="W464" s="54">
        <f xml:space="preserve"> IF(V466 &gt;= W459, 0, V466)</f>
        <v>0</v>
      </c>
      <c r="X464" s="54">
        <f xml:space="preserve"> IF(W466 &gt;= X459, 0, W466)</f>
        <v>50</v>
      </c>
      <c r="Y464" s="58">
        <f xml:space="preserve"> W464</f>
        <v>0</v>
      </c>
      <c r="Z464" s="54">
        <f xml:space="preserve"> IF(Y466 &gt;= Z459, 0, Y466)</f>
        <v>100</v>
      </c>
      <c r="AA464" s="54">
        <f xml:space="preserve"> IF(Z466 &gt;= AA459, 0, Z466)</f>
        <v>150</v>
      </c>
      <c r="AB464" s="58">
        <f xml:space="preserve"> Z464</f>
        <v>100</v>
      </c>
    </row>
    <row r="465" spans="2:28" ht="15" hidden="1" outlineLevel="5" x14ac:dyDescent="0.25">
      <c r="B465" s="61" t="s">
        <v>143</v>
      </c>
      <c r="E465" s="8" t="s">
        <v>19</v>
      </c>
      <c r="J465" s="54">
        <f>IFERROR(IF(SUM($I465:I465) + J459 * 1 / $G453 * J$7 &gt;= $G452, J459 - SUM($I465:I465),  J459 * 1 / $G453 * J$7), 0)</f>
        <v>0</v>
      </c>
      <c r="K465" s="54">
        <f>IFERROR(IF(SUM($I465:J465) + K459 * 1 / $G453 * K$7 &gt;= $G452, K459 - SUM($I465:J465),  K459 * 1 / $G453 * K$7), 0)</f>
        <v>0</v>
      </c>
      <c r="L465" s="54">
        <f>IFERROR(IF(SUM($I465:K465) + L459 * 1 / $G453 * L$7 &gt;= $G452, L459 - SUM($I465:K465),  L459 * 1 / $G453 * L$7), 0)</f>
        <v>0</v>
      </c>
      <c r="M465" s="54">
        <f>IFERROR(IF(SUM($I465:L465) + M459 * 1 / $G453 * M$7 &gt;= $G452, M459 - SUM($I465:L465),  M459 * 1 / $G453 * M$7), 0)</f>
        <v>0</v>
      </c>
      <c r="N465" s="58">
        <f xml:space="preserve"> SUM(J465:M465)</f>
        <v>0</v>
      </c>
      <c r="O465" s="54">
        <f>IFERROR(IF(SUM($I465:N465) - $N465 + O459 * 1 / $G453 * O$7 &gt;= $G452, O459 - (SUM($I465:N465) - $N465),  O459 * 1 / $G453 * O$7), 0)</f>
        <v>0</v>
      </c>
      <c r="P465" s="54">
        <f>IFERROR(IF(SUM($I465:O465) - $N465 + P459 * 1 / $G453 * P$7 &gt;= $G452, P459 - (SUM($I465:O465) - $N465),  P459 * 1 / $G453 * P$7), 0)</f>
        <v>0</v>
      </c>
      <c r="Q465" s="54">
        <f>IFERROR(IF(SUM($I465:P465) - $N465 + Q459 * 1 / $G453 * Q$7 &gt;= $G452, Q459 - (SUM($I465:P465) - $N465),  Q459 * 1 / $G453 * Q$7), 0)</f>
        <v>0</v>
      </c>
      <c r="R465" s="54">
        <f>IFERROR(IF(SUM($I465:Q465) - $N465 + R459 * 1 / $G453 * R$7 &gt;= $G452, R459 - (SUM($I465:Q465) - $N465),  R459 * 1 / $G453 * R$7), 0)</f>
        <v>0</v>
      </c>
      <c r="S465" s="58">
        <f xml:space="preserve"> SUM(O465:R465)</f>
        <v>0</v>
      </c>
      <c r="T465" s="54">
        <f>IFERROR(IF(SUM($I465:S465) - $N465 - $S465 + T459 * 1 / $G453 * T$7 &gt;= $G452, T459 - (SUM($I465:S465) - $N465 - $S465),  T459 * 1 / $G453 * T$7), 0)</f>
        <v>0</v>
      </c>
      <c r="U465" s="54">
        <f>IFERROR(IF(SUM($I465:T465) - $N465 - $S465 + U459 * 1 / $G453 * U$7 &gt;= $G452, U459 - (SUM($I465:T465) - $N465 - $S465),  U459 * 1 / $G453 * U$7), 0)</f>
        <v>0</v>
      </c>
      <c r="V465" s="58">
        <f xml:space="preserve"> SUM(T465:U465)</f>
        <v>0</v>
      </c>
      <c r="W465" s="54">
        <f>IFERROR(IF(SUM($I465:V465) - $N465 - $S465 - $V465 + W459 * 1 / $G453 * W$7 &gt;= $G452, W459 - (SUM($I465:V465) - $N465 - $S465 - $V465),  W459 * 1 / $G453 * W$7), 0)</f>
        <v>50</v>
      </c>
      <c r="X465" s="54">
        <f>IFERROR(IF(SUM($I465:W465) - $N465 - $S465 - $V465 + X459 * 1 / $G453 * X$7 &gt;= $G452, X459 - (SUM($I465:W465) - $N465 - $S465 - $V465),  X459 * 1 / $G453 * X$7), 0)</f>
        <v>50</v>
      </c>
      <c r="Y465" s="58">
        <f xml:space="preserve"> SUM(W465:X465)</f>
        <v>100</v>
      </c>
      <c r="Z465" s="54">
        <f>IFERROR(IF(SUM($I465:Y465) - $N465 - $S465 - $V465 - $Y465 + Z459 * 1 / $G453 * Z$7 &gt;= $G452, Z459 - (SUM($I465:Y465) - $N465 - $S465 - $V465 - $Y465),  Z459 * 1 / $G453 * Z$7), 0)</f>
        <v>50</v>
      </c>
      <c r="AA465" s="54">
        <f>IFERROR(IF(SUM($I465:Z465) - $N465 - $S465 - $V465 - $Y465 + AA459 * 1 / $G453 * AA$7 &gt;= $G452, AA459 - (SUM($I465:Z465) - $N465 - $S465 - $V465 - $Y465),  AA459 * 1 / $G453 * AA$7), 0)</f>
        <v>50</v>
      </c>
      <c r="AB465" s="58">
        <f xml:space="preserve"> SUM(Z465:AA465)</f>
        <v>100</v>
      </c>
    </row>
    <row r="466" spans="2:28" ht="15" hidden="1" outlineLevel="5" x14ac:dyDescent="0.25">
      <c r="B466" s="61" t="s">
        <v>144</v>
      </c>
      <c r="E466" s="8" t="s">
        <v>19</v>
      </c>
      <c r="J466" s="54">
        <f xml:space="preserve"> J464 + J465</f>
        <v>0</v>
      </c>
      <c r="K466" s="54">
        <f xml:space="preserve"> K464 + K465</f>
        <v>0</v>
      </c>
      <c r="L466" s="54">
        <f xml:space="preserve"> L464 + L465</f>
        <v>0</v>
      </c>
      <c r="M466" s="54">
        <f xml:space="preserve"> M464 + M465</f>
        <v>0</v>
      </c>
      <c r="N466" s="58">
        <f xml:space="preserve"> M466</f>
        <v>0</v>
      </c>
      <c r="O466" s="54">
        <f xml:space="preserve"> O464 + O465</f>
        <v>0</v>
      </c>
      <c r="P466" s="54">
        <f xml:space="preserve"> P464 + P465</f>
        <v>0</v>
      </c>
      <c r="Q466" s="54">
        <f xml:space="preserve"> Q464 + Q465</f>
        <v>0</v>
      </c>
      <c r="R466" s="54">
        <f xml:space="preserve"> R464 + R465</f>
        <v>0</v>
      </c>
      <c r="S466" s="58">
        <f xml:space="preserve"> R466</f>
        <v>0</v>
      </c>
      <c r="T466" s="54">
        <f xml:space="preserve"> T464 + T465</f>
        <v>0</v>
      </c>
      <c r="U466" s="54">
        <f xml:space="preserve"> U464 + U465</f>
        <v>0</v>
      </c>
      <c r="V466" s="58">
        <f xml:space="preserve"> U466</f>
        <v>0</v>
      </c>
      <c r="W466" s="54">
        <f xml:space="preserve"> W464 + W465</f>
        <v>50</v>
      </c>
      <c r="X466" s="54">
        <f xml:space="preserve"> X464 + X465</f>
        <v>100</v>
      </c>
      <c r="Y466" s="54">
        <f xml:space="preserve"> X466</f>
        <v>100</v>
      </c>
      <c r="Z466" s="54">
        <f xml:space="preserve"> Z464 + Z465</f>
        <v>150</v>
      </c>
      <c r="AA466" s="54">
        <f xml:space="preserve"> AA464 + AA465</f>
        <v>200</v>
      </c>
      <c r="AB466" s="54">
        <f xml:space="preserve"> AA466</f>
        <v>200</v>
      </c>
    </row>
    <row r="467" spans="2:28" hidden="1" outlineLevel="5" x14ac:dyDescent="0.2">
      <c r="B467" s="61"/>
      <c r="J467" s="90"/>
      <c r="K467" s="90"/>
      <c r="L467" s="90"/>
      <c r="M467" s="90"/>
      <c r="N467" s="90"/>
      <c r="O467" s="90"/>
      <c r="P467" s="90"/>
      <c r="Q467" s="90"/>
      <c r="R467" s="90"/>
      <c r="S467" s="90"/>
      <c r="T467" s="90"/>
      <c r="U467" s="90"/>
      <c r="V467" s="90"/>
      <c r="W467" s="90"/>
      <c r="X467" s="90"/>
      <c r="Y467" s="90"/>
      <c r="Z467" s="90"/>
      <c r="AA467" s="90"/>
      <c r="AB467" s="90"/>
    </row>
    <row r="468" spans="2:28" ht="15" hidden="1" outlineLevel="5" x14ac:dyDescent="0.25">
      <c r="B468" s="61" t="s">
        <v>145</v>
      </c>
      <c r="E468" s="8" t="s">
        <v>19</v>
      </c>
      <c r="J468" s="54">
        <f xml:space="preserve"> J461 - J464</f>
        <v>0</v>
      </c>
      <c r="K468" s="54">
        <f xml:space="preserve"> K461 - K464</f>
        <v>0</v>
      </c>
      <c r="L468" s="54">
        <f xml:space="preserve"> L461 - L464</f>
        <v>0</v>
      </c>
      <c r="M468" s="54">
        <f xml:space="preserve"> M461 - M464</f>
        <v>0</v>
      </c>
      <c r="N468" s="58">
        <f xml:space="preserve"> J468</f>
        <v>0</v>
      </c>
      <c r="O468" s="54">
        <f xml:space="preserve"> O461 - O464</f>
        <v>0</v>
      </c>
      <c r="P468" s="54">
        <f xml:space="preserve"> P461 - P464</f>
        <v>0</v>
      </c>
      <c r="Q468" s="54">
        <f xml:space="preserve"> Q461 - Q464</f>
        <v>0</v>
      </c>
      <c r="R468" s="54">
        <f xml:space="preserve"> R461 - R464</f>
        <v>0</v>
      </c>
      <c r="S468" s="58">
        <f xml:space="preserve"> O468</f>
        <v>0</v>
      </c>
      <c r="T468" s="54">
        <f xml:space="preserve"> T461 - T464</f>
        <v>0</v>
      </c>
      <c r="U468" s="54">
        <f xml:space="preserve"> U461 - U464</f>
        <v>0</v>
      </c>
      <c r="V468" s="58">
        <f xml:space="preserve"> T468</f>
        <v>0</v>
      </c>
      <c r="W468" s="54">
        <f xml:space="preserve"> W461 - W464</f>
        <v>300</v>
      </c>
      <c r="X468" s="54">
        <f xml:space="preserve"> X461 - X464</f>
        <v>250</v>
      </c>
      <c r="Y468" s="58">
        <f xml:space="preserve"> W468</f>
        <v>300</v>
      </c>
      <c r="Z468" s="54">
        <f xml:space="preserve"> Z461 - Z464</f>
        <v>200</v>
      </c>
      <c r="AA468" s="54">
        <f xml:space="preserve"> AA461 - AA464</f>
        <v>150</v>
      </c>
      <c r="AB468" s="58">
        <f xml:space="preserve"> Z468</f>
        <v>200</v>
      </c>
    </row>
    <row r="469" spans="2:28" ht="15" hidden="1" outlineLevel="5" x14ac:dyDescent="0.25">
      <c r="B469" s="61" t="s">
        <v>146</v>
      </c>
      <c r="E469" s="8" t="s">
        <v>19</v>
      </c>
      <c r="J469" s="54">
        <f xml:space="preserve"> J462 - J466</f>
        <v>0</v>
      </c>
      <c r="K469" s="54">
        <f xml:space="preserve"> K462 - K466</f>
        <v>0</v>
      </c>
      <c r="L469" s="54">
        <f xml:space="preserve"> L462 - L466</f>
        <v>0</v>
      </c>
      <c r="M469" s="54">
        <f xml:space="preserve"> M462 - M466</f>
        <v>0</v>
      </c>
      <c r="N469" s="58">
        <f>M469</f>
        <v>0</v>
      </c>
      <c r="O469" s="54">
        <f xml:space="preserve"> O462 - O466</f>
        <v>0</v>
      </c>
      <c r="P469" s="54">
        <f xml:space="preserve"> P462 - P466</f>
        <v>0</v>
      </c>
      <c r="Q469" s="54">
        <f xml:space="preserve"> Q462 - Q466</f>
        <v>0</v>
      </c>
      <c r="R469" s="54">
        <f xml:space="preserve"> R462 - R466</f>
        <v>0</v>
      </c>
      <c r="S469" s="58">
        <f>R469</f>
        <v>0</v>
      </c>
      <c r="T469" s="54">
        <f xml:space="preserve"> T462 - T466</f>
        <v>0</v>
      </c>
      <c r="U469" s="54">
        <f xml:space="preserve"> U462 - U466</f>
        <v>0</v>
      </c>
      <c r="V469" s="58">
        <f xml:space="preserve"> U469</f>
        <v>0</v>
      </c>
      <c r="W469" s="54">
        <f xml:space="preserve"> W462 - W466</f>
        <v>250</v>
      </c>
      <c r="X469" s="54">
        <f xml:space="preserve"> X462 - X466</f>
        <v>200</v>
      </c>
      <c r="Y469" s="58">
        <f xml:space="preserve"> X469</f>
        <v>200</v>
      </c>
      <c r="Z469" s="54">
        <f xml:space="preserve"> Z462 - Z466</f>
        <v>150</v>
      </c>
      <c r="AA469" s="54">
        <f xml:space="preserve"> AA462 - AA466</f>
        <v>100</v>
      </c>
      <c r="AB469" s="58">
        <f xml:space="preserve"> AA469</f>
        <v>100</v>
      </c>
    </row>
    <row r="470" spans="2:28" ht="15" hidden="1" outlineLevel="4" x14ac:dyDescent="0.25">
      <c r="B470" s="61"/>
      <c r="J470" s="90"/>
      <c r="K470" s="90"/>
      <c r="L470" s="90"/>
      <c r="M470" s="90"/>
      <c r="N470" s="92"/>
      <c r="O470" s="90"/>
      <c r="P470" s="90"/>
      <c r="Q470" s="90"/>
      <c r="R470" s="90"/>
      <c r="S470" s="92"/>
      <c r="T470" s="90"/>
      <c r="U470" s="90"/>
      <c r="V470" s="92"/>
      <c r="W470" s="90"/>
      <c r="X470" s="90"/>
      <c r="Y470" s="92"/>
      <c r="Z470" s="90"/>
      <c r="AA470" s="90"/>
      <c r="AB470" s="92"/>
    </row>
    <row r="471" spans="2:28" ht="15" hidden="1" outlineLevel="4" x14ac:dyDescent="0.25">
      <c r="B471" s="91" t="str">
        <f>B207</f>
        <v>Основное средство 4</v>
      </c>
    </row>
    <row r="472" spans="2:28" hidden="1" outlineLevel="5" x14ac:dyDescent="0.2">
      <c r="B472" s="75" t="s">
        <v>96</v>
      </c>
      <c r="E472" s="8" t="s">
        <v>19</v>
      </c>
      <c r="G472" s="54">
        <f xml:space="preserve"> G208</f>
        <v>0</v>
      </c>
    </row>
    <row r="473" spans="2:28" hidden="1" outlineLevel="5" x14ac:dyDescent="0.2">
      <c r="B473" s="75" t="s">
        <v>97</v>
      </c>
      <c r="E473" s="8" t="s">
        <v>99</v>
      </c>
      <c r="G473" s="54">
        <f xml:space="preserve"> G209</f>
        <v>0</v>
      </c>
    </row>
    <row r="474" spans="2:28" hidden="1" outlineLevel="5" x14ac:dyDescent="0.2">
      <c r="B474" s="77" t="s">
        <v>98</v>
      </c>
      <c r="E474" s="52" t="s">
        <v>9</v>
      </c>
      <c r="F474" s="70"/>
      <c r="J474" s="55">
        <f t="shared" ref="J474:AB474" si="90" xml:space="preserve">  J210</f>
        <v>0</v>
      </c>
      <c r="K474" s="55">
        <f t="shared" si="90"/>
        <v>0</v>
      </c>
      <c r="L474" s="55">
        <f t="shared" si="90"/>
        <v>0</v>
      </c>
      <c r="M474" s="55">
        <f xml:space="preserve">  M210</f>
        <v>0</v>
      </c>
      <c r="N474" s="55">
        <f t="shared" si="90"/>
        <v>0</v>
      </c>
      <c r="O474" s="55">
        <f t="shared" si="90"/>
        <v>0</v>
      </c>
      <c r="P474" s="55">
        <f t="shared" si="90"/>
        <v>0</v>
      </c>
      <c r="Q474" s="55">
        <f t="shared" si="90"/>
        <v>0</v>
      </c>
      <c r="R474" s="55">
        <f t="shared" si="90"/>
        <v>0</v>
      </c>
      <c r="S474" s="55">
        <f t="shared" si="90"/>
        <v>0</v>
      </c>
      <c r="T474" s="55">
        <f t="shared" si="90"/>
        <v>0</v>
      </c>
      <c r="U474" s="55">
        <f t="shared" si="90"/>
        <v>0</v>
      </c>
      <c r="V474" s="55">
        <f t="shared" si="90"/>
        <v>0</v>
      </c>
      <c r="W474" s="55">
        <f t="shared" si="90"/>
        <v>0</v>
      </c>
      <c r="X474" s="55">
        <f t="shared" si="90"/>
        <v>0</v>
      </c>
      <c r="Y474" s="55">
        <f t="shared" si="90"/>
        <v>0</v>
      </c>
      <c r="Z474" s="55">
        <f t="shared" si="90"/>
        <v>0</v>
      </c>
      <c r="AA474" s="55">
        <f t="shared" si="90"/>
        <v>0</v>
      </c>
      <c r="AB474" s="55">
        <f t="shared" si="90"/>
        <v>0</v>
      </c>
    </row>
    <row r="475" spans="2:28" hidden="1" outlineLevel="5" x14ac:dyDescent="0.2">
      <c r="B475" s="41"/>
      <c r="J475" s="90"/>
      <c r="K475" s="90"/>
      <c r="L475" s="90"/>
      <c r="M475" s="90"/>
      <c r="N475" s="90"/>
      <c r="O475" s="90"/>
      <c r="P475" s="90"/>
      <c r="Q475" s="90"/>
      <c r="R475" s="90"/>
      <c r="S475" s="90"/>
      <c r="T475" s="90"/>
      <c r="U475" s="90"/>
      <c r="V475" s="90"/>
      <c r="W475" s="90"/>
      <c r="X475" s="90"/>
      <c r="Y475" s="90"/>
      <c r="Z475" s="90"/>
      <c r="AA475" s="90"/>
      <c r="AB475" s="90"/>
    </row>
    <row r="476" spans="2:28" ht="15" hidden="1" outlineLevel="5" x14ac:dyDescent="0.25">
      <c r="B476" s="61" t="s">
        <v>294</v>
      </c>
      <c r="E476" s="8" t="s">
        <v>19</v>
      </c>
      <c r="J476" s="54">
        <f xml:space="preserve"> $G472 * J474</f>
        <v>0</v>
      </c>
      <c r="K476" s="54">
        <f xml:space="preserve"> $G472 * K474</f>
        <v>0</v>
      </c>
      <c r="L476" s="54">
        <f xml:space="preserve"> $G472 * L474</f>
        <v>0</v>
      </c>
      <c r="M476" s="54">
        <f xml:space="preserve"> $G472 * M474</f>
        <v>0</v>
      </c>
      <c r="N476" s="58">
        <f xml:space="preserve"> SUM(J476:M476)</f>
        <v>0</v>
      </c>
      <c r="O476" s="54">
        <f xml:space="preserve"> $G472 * O474</f>
        <v>0</v>
      </c>
      <c r="P476" s="54">
        <f xml:space="preserve"> $G472 * P474</f>
        <v>0</v>
      </c>
      <c r="Q476" s="54">
        <f xml:space="preserve"> $G472 * Q474</f>
        <v>0</v>
      </c>
      <c r="R476" s="54">
        <f xml:space="preserve"> $G472 * R474</f>
        <v>0</v>
      </c>
      <c r="S476" s="58">
        <f xml:space="preserve"> SUM(O476:R476)</f>
        <v>0</v>
      </c>
      <c r="T476" s="54">
        <f xml:space="preserve"> $G472 * T474</f>
        <v>0</v>
      </c>
      <c r="U476" s="54">
        <f xml:space="preserve"> $G472 * U474</f>
        <v>0</v>
      </c>
      <c r="V476" s="58">
        <f xml:space="preserve"> SUM(T476:U476)</f>
        <v>0</v>
      </c>
      <c r="W476" s="54">
        <f xml:space="preserve"> $G472 * W474</f>
        <v>0</v>
      </c>
      <c r="X476" s="54">
        <f xml:space="preserve"> $G472 * X474</f>
        <v>0</v>
      </c>
      <c r="Y476" s="58">
        <f xml:space="preserve"> SUM(W476:X476)</f>
        <v>0</v>
      </c>
      <c r="Z476" s="54">
        <f xml:space="preserve"> $G472 * Z474</f>
        <v>0</v>
      </c>
      <c r="AA476" s="54">
        <f xml:space="preserve"> $G472 * AA474</f>
        <v>0</v>
      </c>
      <c r="AB476" s="58">
        <f xml:space="preserve"> SUM(Z476:AA476)</f>
        <v>0</v>
      </c>
    </row>
    <row r="477" spans="2:28" ht="15" hidden="1" outlineLevel="5" x14ac:dyDescent="0.25">
      <c r="B477" s="61" t="s">
        <v>293</v>
      </c>
      <c r="E477" s="8" t="s">
        <v>19</v>
      </c>
      <c r="J477" s="54">
        <f xml:space="preserve"> I477 + J476</f>
        <v>0</v>
      </c>
      <c r="K477" s="54">
        <f xml:space="preserve"> J477 + K476</f>
        <v>0</v>
      </c>
      <c r="L477" s="54">
        <f xml:space="preserve"> K477 + L476</f>
        <v>0</v>
      </c>
      <c r="M477" s="54">
        <f xml:space="preserve"> L477 + M476</f>
        <v>0</v>
      </c>
      <c r="N477" s="58">
        <f xml:space="preserve"> M477</f>
        <v>0</v>
      </c>
      <c r="O477" s="54">
        <f xml:space="preserve"> N477 + O476</f>
        <v>0</v>
      </c>
      <c r="P477" s="54">
        <f xml:space="preserve"> O477 + P476</f>
        <v>0</v>
      </c>
      <c r="Q477" s="54">
        <f xml:space="preserve"> P477 + Q476</f>
        <v>0</v>
      </c>
      <c r="R477" s="54">
        <f xml:space="preserve"> Q477 + R476</f>
        <v>0</v>
      </c>
      <c r="S477" s="58">
        <f xml:space="preserve"> R477</f>
        <v>0</v>
      </c>
      <c r="T477" s="54">
        <f xml:space="preserve"> S477 + T476</f>
        <v>0</v>
      </c>
      <c r="U477" s="54">
        <f xml:space="preserve"> T477 + U476</f>
        <v>0</v>
      </c>
      <c r="V477" s="58">
        <f xml:space="preserve"> U477</f>
        <v>0</v>
      </c>
      <c r="W477" s="54">
        <f xml:space="preserve"> V477 + W476</f>
        <v>0</v>
      </c>
      <c r="X477" s="54">
        <f xml:space="preserve"> W477 + X476</f>
        <v>0</v>
      </c>
      <c r="Y477" s="58">
        <f xml:space="preserve"> X477</f>
        <v>0</v>
      </c>
      <c r="Z477" s="54">
        <f xml:space="preserve"> Y477 + Z476</f>
        <v>0</v>
      </c>
      <c r="AA477" s="54">
        <f xml:space="preserve"> Z477 + AA476</f>
        <v>0</v>
      </c>
      <c r="AB477" s="58">
        <f xml:space="preserve"> AA477</f>
        <v>0</v>
      </c>
    </row>
    <row r="478" spans="2:28" ht="15" hidden="1" outlineLevel="5" x14ac:dyDescent="0.25">
      <c r="B478" s="61" t="s">
        <v>139</v>
      </c>
      <c r="E478" s="8" t="s">
        <v>19</v>
      </c>
      <c r="J478" s="54">
        <f xml:space="preserve"> IF(J477 &lt; $G472, J477, 0)</f>
        <v>0</v>
      </c>
      <c r="K478" s="54">
        <f xml:space="preserve"> IF(K477 &lt; $G472, K477, 0)</f>
        <v>0</v>
      </c>
      <c r="L478" s="54">
        <f xml:space="preserve"> IF(L477 &lt; $G472, L477, 0)</f>
        <v>0</v>
      </c>
      <c r="M478" s="54">
        <f xml:space="preserve"> IF(M477 &lt; $G472, M477, 0)</f>
        <v>0</v>
      </c>
      <c r="N478" s="58">
        <f xml:space="preserve"> M478</f>
        <v>0</v>
      </c>
      <c r="O478" s="54">
        <f xml:space="preserve"> IF(O477 &lt; $G472, O477, 0)</f>
        <v>0</v>
      </c>
      <c r="P478" s="54">
        <f xml:space="preserve"> IF(P477 &lt; $G472, P477, 0)</f>
        <v>0</v>
      </c>
      <c r="Q478" s="54">
        <f xml:space="preserve"> IF(Q477 &lt; $G472, Q477, 0)</f>
        <v>0</v>
      </c>
      <c r="R478" s="54">
        <f xml:space="preserve"> IF(R477 &lt; $G472, R477, 0)</f>
        <v>0</v>
      </c>
      <c r="S478" s="58">
        <f xml:space="preserve"> R478</f>
        <v>0</v>
      </c>
      <c r="T478" s="54">
        <f xml:space="preserve"> IF(T477 &lt; $G472, T477, 0)</f>
        <v>0</v>
      </c>
      <c r="U478" s="54">
        <f xml:space="preserve"> IF(U477 &lt; $G472, U477, 0)</f>
        <v>0</v>
      </c>
      <c r="V478" s="58">
        <f xml:space="preserve"> U478</f>
        <v>0</v>
      </c>
      <c r="W478" s="54">
        <f xml:space="preserve"> IF(W477 &lt; $G472, W477, 0)</f>
        <v>0</v>
      </c>
      <c r="X478" s="54">
        <f xml:space="preserve"> IF(X477 &lt; $G472, X477, 0)</f>
        <v>0</v>
      </c>
      <c r="Y478" s="58">
        <f xml:space="preserve"> X478</f>
        <v>0</v>
      </c>
      <c r="Z478" s="54">
        <f xml:space="preserve"> IF(Z477 &lt; $G472, Z477, 0)</f>
        <v>0</v>
      </c>
      <c r="AA478" s="54">
        <f xml:space="preserve"> IF(AA477 &lt; $G472, AA477, 0)</f>
        <v>0</v>
      </c>
      <c r="AB478" s="58">
        <f xml:space="preserve"> AA478</f>
        <v>0</v>
      </c>
    </row>
    <row r="479" spans="2:28" ht="15" hidden="1" outlineLevel="5" x14ac:dyDescent="0.25">
      <c r="B479" s="61" t="s">
        <v>153</v>
      </c>
      <c r="E479" s="8" t="s">
        <v>19</v>
      </c>
      <c r="J479" s="54">
        <f xml:space="preserve"> IF(J477 = $G472, J477, 0)</f>
        <v>0</v>
      </c>
      <c r="K479" s="54">
        <f xml:space="preserve"> IF(K477 = $G472, K477, 0)</f>
        <v>0</v>
      </c>
      <c r="L479" s="54">
        <f xml:space="preserve"> IF(L477 = $G472, L477, 0)</f>
        <v>0</v>
      </c>
      <c r="M479" s="54">
        <f xml:space="preserve"> IF(M477 = $G472, M477, 0)</f>
        <v>0</v>
      </c>
      <c r="N479" s="58">
        <f xml:space="preserve"> M479</f>
        <v>0</v>
      </c>
      <c r="O479" s="54">
        <f xml:space="preserve"> IF(O477 = $G472, O477, 0)</f>
        <v>0</v>
      </c>
      <c r="P479" s="54">
        <f xml:space="preserve"> IF(P477 = $G472, P477, 0)</f>
        <v>0</v>
      </c>
      <c r="Q479" s="54">
        <f xml:space="preserve"> IF(Q477 = $G472, Q477, 0)</f>
        <v>0</v>
      </c>
      <c r="R479" s="54">
        <f xml:space="preserve"> IF(R477 = $G472, R477, 0)</f>
        <v>0</v>
      </c>
      <c r="S479" s="58">
        <f xml:space="preserve"> R479</f>
        <v>0</v>
      </c>
      <c r="T479" s="54">
        <f xml:space="preserve"> IF(T477 = $G472, T477, 0)</f>
        <v>0</v>
      </c>
      <c r="U479" s="54">
        <f xml:space="preserve"> IF(U477 = $G472, U477, 0)</f>
        <v>0</v>
      </c>
      <c r="V479" s="58">
        <f xml:space="preserve"> U479</f>
        <v>0</v>
      </c>
      <c r="W479" s="54">
        <f xml:space="preserve"> IF(W477 = $G472, W477, 0)</f>
        <v>0</v>
      </c>
      <c r="X479" s="54">
        <f xml:space="preserve"> IF(X477 = $G472, X477, 0)</f>
        <v>0</v>
      </c>
      <c r="Y479" s="58">
        <f xml:space="preserve"> X479</f>
        <v>0</v>
      </c>
      <c r="Z479" s="54">
        <f xml:space="preserve"> IF(Z477 = $G472, Z477, 0)</f>
        <v>0</v>
      </c>
      <c r="AA479" s="54">
        <f xml:space="preserve"> IF(AA477 = $G472, AA477, 0)</f>
        <v>0</v>
      </c>
      <c r="AB479" s="58">
        <f xml:space="preserve"> AA479</f>
        <v>0</v>
      </c>
    </row>
    <row r="480" spans="2:28" hidden="1" outlineLevel="5" x14ac:dyDescent="0.2">
      <c r="B480" s="61"/>
      <c r="J480" s="90"/>
      <c r="K480" s="90"/>
      <c r="L480" s="90"/>
      <c r="M480" s="90"/>
      <c r="N480" s="90"/>
      <c r="O480" s="90"/>
      <c r="P480" s="90"/>
      <c r="Q480" s="90"/>
      <c r="R480" s="90"/>
      <c r="S480" s="90"/>
      <c r="T480" s="90"/>
      <c r="U480" s="90"/>
      <c r="V480" s="90"/>
      <c r="W480" s="90"/>
      <c r="X480" s="90"/>
      <c r="Y480" s="90"/>
      <c r="Z480" s="90"/>
      <c r="AA480" s="90"/>
      <c r="AB480" s="90"/>
    </row>
    <row r="481" spans="2:28" ht="15" hidden="1" outlineLevel="5" x14ac:dyDescent="0.25">
      <c r="B481" s="61" t="s">
        <v>140</v>
      </c>
      <c r="E481" s="8" t="s">
        <v>19</v>
      </c>
      <c r="J481" s="54">
        <f xml:space="preserve"> IF(J479 &gt; SUM($I485:I485), J479, J479 - SUM($I485:I485))</f>
        <v>0</v>
      </c>
      <c r="K481" s="54">
        <f xml:space="preserve"> IF(K479 &gt; SUM($I485:J485), K479, K479 - SUM($I485:J485))</f>
        <v>0</v>
      </c>
      <c r="L481" s="54">
        <f xml:space="preserve"> IF(L479 &gt; SUM($I485:K485), L479, L479 - SUM($I485:K485))</f>
        <v>0</v>
      </c>
      <c r="M481" s="54">
        <f xml:space="preserve"> IF(M479 &gt; SUM($I485:L485), M479, M479 - SUM($I485:L485))</f>
        <v>0</v>
      </c>
      <c r="N481" s="58">
        <f xml:space="preserve"> J481</f>
        <v>0</v>
      </c>
      <c r="O481" s="54">
        <f xml:space="preserve"> IF(O479 &gt; SUM($I485:N485) - $N485, O479, O479 - (SUM($I485:N485) - $N485))</f>
        <v>0</v>
      </c>
      <c r="P481" s="54">
        <f xml:space="preserve"> IF(P479 &gt; SUM($I485:O485) - $N485, P479, P479 - (SUM($I485:O485) - $N485))</f>
        <v>0</v>
      </c>
      <c r="Q481" s="54">
        <f xml:space="preserve"> IF(Q479 &gt; SUM($I485:P485) - $N485, Q479, Q479 - (SUM($I485:P485) - $N485))</f>
        <v>0</v>
      </c>
      <c r="R481" s="54">
        <f xml:space="preserve"> IF(R479 &gt; SUM($I485:Q485) - $N485, R479, R479 - (SUM($I485:Q485) - $N485))</f>
        <v>0</v>
      </c>
      <c r="S481" s="58">
        <f xml:space="preserve"> O481</f>
        <v>0</v>
      </c>
      <c r="T481" s="54">
        <f xml:space="preserve"> IF(T479 &gt; SUM($I485:S485) - $N485 - $S485, T479, T479 - (SUM($I485:S485) - $N485 - $S485))</f>
        <v>0</v>
      </c>
      <c r="U481" s="54">
        <f xml:space="preserve"> IF(U479 &gt; SUM($I485:T485) - $N485 - $S485, U479, U479 - (SUM($I485:T485) - $N485 - $S485))</f>
        <v>0</v>
      </c>
      <c r="V481" s="58">
        <f xml:space="preserve"> T481</f>
        <v>0</v>
      </c>
      <c r="W481" s="54">
        <f xml:space="preserve"> IF(W479 &gt; SUM($I485:V485) - $N485 - $S485 - $V485, W479, W479 - (SUM($I485:V485) - $N485 - $S485 - $V485))</f>
        <v>0</v>
      </c>
      <c r="X481" s="54">
        <f xml:space="preserve"> IF(X479 &gt; SUM($I485:W485) - $N485 - $S485 - $V485, X479, X479 - (SUM($I485:W485) - $N485 - $S485 - $V485))</f>
        <v>0</v>
      </c>
      <c r="Y481" s="58">
        <f xml:space="preserve"> W481</f>
        <v>0</v>
      </c>
      <c r="Z481" s="54">
        <f xml:space="preserve"> IF(Z479 &gt; SUM($I485:Y485) - $N485 - $S485 - $V485 - $Y485, Z479, Z479 - (SUM($I485:Y485) - $N485 - $S485 - $V485 - $Y485))</f>
        <v>0</v>
      </c>
      <c r="AA481" s="54">
        <f xml:space="preserve"> IF(AA479 &gt; SUM($I485:Z485) - $N485 - $S485 - $V485 - $Y485, AA479, AA479 - (SUM($I485:Z485) - $N485 - $S485 - $V485 - $Y485))</f>
        <v>0</v>
      </c>
      <c r="AB481" s="58">
        <f xml:space="preserve"> Z481</f>
        <v>0</v>
      </c>
    </row>
    <row r="482" spans="2:28" ht="15" hidden="1" outlineLevel="5" x14ac:dyDescent="0.25">
      <c r="B482" s="61" t="s">
        <v>141</v>
      </c>
      <c r="E482" s="8" t="s">
        <v>19</v>
      </c>
      <c r="J482" s="54">
        <f xml:space="preserve"> IF(J479 &gt; SUM($I485:J485), J479, J479 - SUM($I485:J485))</f>
        <v>0</v>
      </c>
      <c r="K482" s="54">
        <f xml:space="preserve"> IF(K479 &gt; SUM($I485:K485), K479, K479 - SUM($I485:K485))</f>
        <v>0</v>
      </c>
      <c r="L482" s="54">
        <f xml:space="preserve"> IF(L479 &gt; SUM($I485:L485), L479, L479 - SUM($I485:L485))</f>
        <v>0</v>
      </c>
      <c r="M482" s="54">
        <f xml:space="preserve"> IF(M479 &gt; SUM($I485:M485), M479, M479 - SUM($I485:M485))</f>
        <v>0</v>
      </c>
      <c r="N482" s="58">
        <f xml:space="preserve"> M482</f>
        <v>0</v>
      </c>
      <c r="O482" s="54">
        <f xml:space="preserve"> IF(O479 &gt; SUM($I485:O485) - $N485, O479, O479 - (SUM($I485:O485) - $N485))</f>
        <v>0</v>
      </c>
      <c r="P482" s="54">
        <f xml:space="preserve"> IF(P479 &gt; SUM($I485:P485) - $N485, P479, P479 - (SUM($I485:P485) - $N485))</f>
        <v>0</v>
      </c>
      <c r="Q482" s="54">
        <f xml:space="preserve"> IF(Q479 &gt; SUM($I485:Q485) - $N485, Q479, Q479 - (SUM($I485:Q485) - $N485))</f>
        <v>0</v>
      </c>
      <c r="R482" s="54">
        <f xml:space="preserve"> IF(R479 &gt; SUM($I485:R485) - $N485, R479, R479 - (SUM($I485:R485) - $N485))</f>
        <v>0</v>
      </c>
      <c r="S482" s="58">
        <f xml:space="preserve"> R482</f>
        <v>0</v>
      </c>
      <c r="T482" s="54">
        <f xml:space="preserve"> IF(T479 &gt; SUM($I485:T485) - $N485 - $S485, T479, T479 - (SUM($I485:T485) - $N485 - $S485))</f>
        <v>0</v>
      </c>
      <c r="U482" s="54">
        <f xml:space="preserve"> IF(U479 &gt; SUM($I485:U485) - $N485 - $S485, U479, U479 - (SUM($I485:U485) - $N485 - $S485))</f>
        <v>0</v>
      </c>
      <c r="V482" s="58">
        <f xml:space="preserve"> U482</f>
        <v>0</v>
      </c>
      <c r="W482" s="54">
        <f xml:space="preserve"> IF(W479 &gt; SUM($I485:W485) - $N485 - $S485 - $V485, W479, W479 - (SUM($I485:W485) - $N485 - $S485 - $V485))</f>
        <v>0</v>
      </c>
      <c r="X482" s="54">
        <f xml:space="preserve"> IF(X479 &gt; SUM($I485:X485) - $N485 - $S485 - $V485, X479, X479 - (SUM($I485:X485) - $N485 - $S485 - $V485))</f>
        <v>0</v>
      </c>
      <c r="Y482" s="58">
        <f xml:space="preserve"> X482</f>
        <v>0</v>
      </c>
      <c r="Z482" s="54">
        <f xml:space="preserve"> IF(Z479 &gt; SUM($I485:Z485) - $N485 - $S485 - $V485 - $Y485, Z479, Z479 - (SUM($I485:Z485) - $N485 - $S485 - $V485 - $Y485))</f>
        <v>0</v>
      </c>
      <c r="AA482" s="54">
        <f xml:space="preserve"> IF(AA479 &gt; SUM($I485:AA485) - $N485 - $S485 - $V485 - $Y485, AA479, AA479 - (SUM($I485:AA485) - $N485 - $S485 - $V485 - $Y485))</f>
        <v>0</v>
      </c>
      <c r="AB482" s="58">
        <f xml:space="preserve"> AA482</f>
        <v>0</v>
      </c>
    </row>
    <row r="483" spans="2:28" hidden="1" outlineLevel="5" x14ac:dyDescent="0.2">
      <c r="B483" s="61"/>
      <c r="J483" s="90"/>
      <c r="K483" s="90"/>
      <c r="L483" s="90"/>
      <c r="M483" s="90"/>
      <c r="N483" s="90"/>
      <c r="O483" s="90"/>
      <c r="P483" s="90"/>
      <c r="Q483" s="90"/>
      <c r="R483" s="90"/>
      <c r="S483" s="90"/>
      <c r="T483" s="90"/>
      <c r="U483" s="90"/>
      <c r="V483" s="90"/>
      <c r="W483" s="90"/>
      <c r="X483" s="90"/>
      <c r="Y483" s="90"/>
      <c r="Z483" s="90"/>
      <c r="AA483" s="90"/>
      <c r="AB483" s="90"/>
    </row>
    <row r="484" spans="2:28" ht="15" hidden="1" outlineLevel="5" x14ac:dyDescent="0.25">
      <c r="B484" s="61" t="s">
        <v>142</v>
      </c>
      <c r="E484" s="8" t="s">
        <v>19</v>
      </c>
      <c r="J484" s="54">
        <f xml:space="preserve"> IF(I486 &gt;= J479, 0, I486)</f>
        <v>0</v>
      </c>
      <c r="K484" s="54">
        <f xml:space="preserve"> IF(J486 &gt;= K479, 0, J486)</f>
        <v>0</v>
      </c>
      <c r="L484" s="54">
        <f xml:space="preserve"> IF(K486 &gt;= L479, 0, K486)</f>
        <v>0</v>
      </c>
      <c r="M484" s="54">
        <f xml:space="preserve"> IF(L486 &gt;= M479, 0, L486)</f>
        <v>0</v>
      </c>
      <c r="N484" s="58">
        <f xml:space="preserve"> J484</f>
        <v>0</v>
      </c>
      <c r="O484" s="54">
        <f xml:space="preserve"> IF(N486 &gt;= O479, 0, N486)</f>
        <v>0</v>
      </c>
      <c r="P484" s="54">
        <f xml:space="preserve"> IF(O486 &gt;= P479, 0, O486)</f>
        <v>0</v>
      </c>
      <c r="Q484" s="54">
        <f xml:space="preserve"> IF(P486 &gt;= Q479, 0, P486)</f>
        <v>0</v>
      </c>
      <c r="R484" s="54">
        <f xml:space="preserve"> IF(Q486 &gt;= R479, 0, Q486)</f>
        <v>0</v>
      </c>
      <c r="S484" s="58">
        <f xml:space="preserve"> O484</f>
        <v>0</v>
      </c>
      <c r="T484" s="54">
        <f xml:space="preserve"> IF(S486 &gt;= T479, 0, S486)</f>
        <v>0</v>
      </c>
      <c r="U484" s="54">
        <f xml:space="preserve"> IF(T486 &gt;= U479, 0, T486)</f>
        <v>0</v>
      </c>
      <c r="V484" s="58">
        <f xml:space="preserve"> T484</f>
        <v>0</v>
      </c>
      <c r="W484" s="54">
        <f xml:space="preserve"> IF(V486 &gt;= W479, 0, V486)</f>
        <v>0</v>
      </c>
      <c r="X484" s="54">
        <f xml:space="preserve"> IF(W486 &gt;= X479, 0, W486)</f>
        <v>0</v>
      </c>
      <c r="Y484" s="58">
        <f xml:space="preserve"> W484</f>
        <v>0</v>
      </c>
      <c r="Z484" s="54">
        <f xml:space="preserve"> IF(Y486 &gt;= Z479, 0, Y486)</f>
        <v>0</v>
      </c>
      <c r="AA484" s="54">
        <f xml:space="preserve"> IF(Z486 &gt;= AA479, 0, Z486)</f>
        <v>0</v>
      </c>
      <c r="AB484" s="58">
        <f xml:space="preserve"> Z484</f>
        <v>0</v>
      </c>
    </row>
    <row r="485" spans="2:28" ht="15" hidden="1" outlineLevel="5" x14ac:dyDescent="0.25">
      <c r="B485" s="61" t="s">
        <v>143</v>
      </c>
      <c r="E485" s="8" t="s">
        <v>19</v>
      </c>
      <c r="J485" s="54">
        <f>IFERROR(IF(SUM($I485:I485) + J479 * 1 / $G473 * J$7 &gt;= $G472, J479 - SUM($I485:I485),  J479 * 1 / $G473 * J$7), 0)</f>
        <v>0</v>
      </c>
      <c r="K485" s="54">
        <f>IFERROR(IF(SUM($I485:J485) + K479 * 1 / $G473 * K$7 &gt;= $G472, K479 - SUM($I485:J485),  K479 * 1 / $G473 * K$7), 0)</f>
        <v>0</v>
      </c>
      <c r="L485" s="54">
        <f>IFERROR(IF(SUM($I485:K485) + L479 * 1 / $G473 * L$7 &gt;= $G472, L479 - SUM($I485:K485),  L479 * 1 / $G473 * L$7), 0)</f>
        <v>0</v>
      </c>
      <c r="M485" s="54">
        <f>IFERROR(IF(SUM($I485:L485) + M479 * 1 / $G473 * M$7 &gt;= $G472, M479 - SUM($I485:L485),  M479 * 1 / $G473 * M$7), 0)</f>
        <v>0</v>
      </c>
      <c r="N485" s="58">
        <f xml:space="preserve"> SUM(J485:M485)</f>
        <v>0</v>
      </c>
      <c r="O485" s="54">
        <f>IFERROR(IF(SUM($I485:N485) - $N485 + O479 * 1 / $G473 * O$7 &gt;= $G472, O479 - (SUM($I485:N485) - $N485),  O479 * 1 / $G473 * O$7), 0)</f>
        <v>0</v>
      </c>
      <c r="P485" s="54">
        <f>IFERROR(IF(SUM($I485:O485) - $N485 + P479 * 1 / $G473 * P$7 &gt;= $G472, P479 - (SUM($I485:O485) - $N485),  P479 * 1 / $G473 * P$7), 0)</f>
        <v>0</v>
      </c>
      <c r="Q485" s="54">
        <f>IFERROR(IF(SUM($I485:P485) - $N485 + Q479 * 1 / $G473 * Q$7 &gt;= $G472, Q479 - (SUM($I485:P485) - $N485),  Q479 * 1 / $G473 * Q$7), 0)</f>
        <v>0</v>
      </c>
      <c r="R485" s="54">
        <f>IFERROR(IF(SUM($I485:Q485) - $N485 + R479 * 1 / $G473 * R$7 &gt;= $G472, R479 - (SUM($I485:Q485) - $N485),  R479 * 1 / $G473 * R$7), 0)</f>
        <v>0</v>
      </c>
      <c r="S485" s="58">
        <f xml:space="preserve"> SUM(O485:R485)</f>
        <v>0</v>
      </c>
      <c r="T485" s="54">
        <f>IFERROR(IF(SUM($I485:S485) - $N485 - $S485 + T479 * 1 / $G473 * T$7 &gt;= $G472, T479 - (SUM($I485:S485) - $N485 - $S485),  T479 * 1 / $G473 * T$7), 0)</f>
        <v>0</v>
      </c>
      <c r="U485" s="54">
        <f>IFERROR(IF(SUM($I485:T485) - $N485 - $S485 + U479 * 1 / $G473 * U$7 &gt;= $G472, U479 - (SUM($I485:T485) - $N485 - $S485),  U479 * 1 / $G473 * U$7), 0)</f>
        <v>0</v>
      </c>
      <c r="V485" s="58">
        <f xml:space="preserve"> SUM(T485:U485)</f>
        <v>0</v>
      </c>
      <c r="W485" s="54">
        <f>IFERROR(IF(SUM($I485:V485) - $N485 - $S485 - $V485 + W479 * 1 / $G473 * W$7 &gt;= $G472, W479 - (SUM($I485:V485) - $N485 - $S485 - $V485),  W479 * 1 / $G473 * W$7), 0)</f>
        <v>0</v>
      </c>
      <c r="X485" s="54">
        <f>IFERROR(IF(SUM($I485:W485) - $N485 - $S485 - $V485 + X479 * 1 / $G473 * X$7 &gt;= $G472, X479 - (SUM($I485:W485) - $N485 - $S485 - $V485),  X479 * 1 / $G473 * X$7), 0)</f>
        <v>0</v>
      </c>
      <c r="Y485" s="58">
        <f xml:space="preserve"> SUM(W485:X485)</f>
        <v>0</v>
      </c>
      <c r="Z485" s="54">
        <f>IFERROR(IF(SUM($I485:Y485) - $N485 - $S485 - $V485 - $Y485 + Z479 * 1 / $G473 * Z$7 &gt;= $G472, Z479 - (SUM($I485:Y485) - $N485 - $S485 - $V485 - $Y485),  Z479 * 1 / $G473 * Z$7), 0)</f>
        <v>0</v>
      </c>
      <c r="AA485" s="54">
        <f>IFERROR(IF(SUM($I485:Z485) - $N485 - $S485 - $V485 - $Y485 + AA479 * 1 / $G473 * AA$7 &gt;= $G472, AA479 - (SUM($I485:Z485) - $N485 - $S485 - $V485 - $Y485),  AA479 * 1 / $G473 * AA$7), 0)</f>
        <v>0</v>
      </c>
      <c r="AB485" s="58">
        <f xml:space="preserve"> SUM(Z485:AA485)</f>
        <v>0</v>
      </c>
    </row>
    <row r="486" spans="2:28" ht="15" hidden="1" outlineLevel="5" x14ac:dyDescent="0.25">
      <c r="B486" s="61" t="s">
        <v>144</v>
      </c>
      <c r="E486" s="8" t="s">
        <v>19</v>
      </c>
      <c r="J486" s="54">
        <f xml:space="preserve"> J484 + J485</f>
        <v>0</v>
      </c>
      <c r="K486" s="54">
        <f xml:space="preserve"> K484 + K485</f>
        <v>0</v>
      </c>
      <c r="L486" s="54">
        <f xml:space="preserve"> L484 + L485</f>
        <v>0</v>
      </c>
      <c r="M486" s="54">
        <f xml:space="preserve"> M484 + M485</f>
        <v>0</v>
      </c>
      <c r="N486" s="58">
        <f xml:space="preserve"> M486</f>
        <v>0</v>
      </c>
      <c r="O486" s="54">
        <f xml:space="preserve"> O484 + O485</f>
        <v>0</v>
      </c>
      <c r="P486" s="54">
        <f xml:space="preserve"> P484 + P485</f>
        <v>0</v>
      </c>
      <c r="Q486" s="54">
        <f xml:space="preserve"> Q484 + Q485</f>
        <v>0</v>
      </c>
      <c r="R486" s="54">
        <f xml:space="preserve"> R484 + R485</f>
        <v>0</v>
      </c>
      <c r="S486" s="58">
        <f xml:space="preserve"> R486</f>
        <v>0</v>
      </c>
      <c r="T486" s="54">
        <f xml:space="preserve"> T484 + T485</f>
        <v>0</v>
      </c>
      <c r="U486" s="54">
        <f xml:space="preserve"> U484 + U485</f>
        <v>0</v>
      </c>
      <c r="V486" s="58">
        <f xml:space="preserve"> U486</f>
        <v>0</v>
      </c>
      <c r="W486" s="54">
        <f xml:space="preserve"> W484 + W485</f>
        <v>0</v>
      </c>
      <c r="X486" s="54">
        <f xml:space="preserve"> X484 + X485</f>
        <v>0</v>
      </c>
      <c r="Y486" s="54">
        <f xml:space="preserve"> X486</f>
        <v>0</v>
      </c>
      <c r="Z486" s="54">
        <f xml:space="preserve"> Z484 + Z485</f>
        <v>0</v>
      </c>
      <c r="AA486" s="54">
        <f xml:space="preserve"> AA484 + AA485</f>
        <v>0</v>
      </c>
      <c r="AB486" s="54">
        <f xml:space="preserve"> AA486</f>
        <v>0</v>
      </c>
    </row>
    <row r="487" spans="2:28" hidden="1" outlineLevel="5" x14ac:dyDescent="0.2">
      <c r="B487" s="61"/>
      <c r="J487" s="90"/>
      <c r="K487" s="90"/>
      <c r="L487" s="90"/>
      <c r="M487" s="90"/>
      <c r="N487" s="90"/>
      <c r="O487" s="90"/>
      <c r="P487" s="90"/>
      <c r="Q487" s="90"/>
      <c r="R487" s="90"/>
      <c r="S487" s="90"/>
      <c r="T487" s="90"/>
      <c r="U487" s="90"/>
      <c r="V487" s="90"/>
      <c r="W487" s="90"/>
      <c r="X487" s="90"/>
      <c r="Y487" s="90"/>
      <c r="Z487" s="90"/>
      <c r="AA487" s="90"/>
      <c r="AB487" s="90"/>
    </row>
    <row r="488" spans="2:28" ht="15" hidden="1" outlineLevel="5" x14ac:dyDescent="0.25">
      <c r="B488" s="61" t="s">
        <v>145</v>
      </c>
      <c r="E488" s="8" t="s">
        <v>19</v>
      </c>
      <c r="J488" s="54">
        <f xml:space="preserve"> J481 - J484</f>
        <v>0</v>
      </c>
      <c r="K488" s="54">
        <f xml:space="preserve"> K481 - K484</f>
        <v>0</v>
      </c>
      <c r="L488" s="54">
        <f xml:space="preserve"> L481 - L484</f>
        <v>0</v>
      </c>
      <c r="M488" s="54">
        <f xml:space="preserve"> M481 - M484</f>
        <v>0</v>
      </c>
      <c r="N488" s="58">
        <f xml:space="preserve"> J488</f>
        <v>0</v>
      </c>
      <c r="O488" s="54">
        <f xml:space="preserve"> O481 - O484</f>
        <v>0</v>
      </c>
      <c r="P488" s="54">
        <f xml:space="preserve"> P481 - P484</f>
        <v>0</v>
      </c>
      <c r="Q488" s="54">
        <f xml:space="preserve"> Q481 - Q484</f>
        <v>0</v>
      </c>
      <c r="R488" s="54">
        <f xml:space="preserve"> R481 - R484</f>
        <v>0</v>
      </c>
      <c r="S488" s="58">
        <f xml:space="preserve"> O488</f>
        <v>0</v>
      </c>
      <c r="T488" s="54">
        <f xml:space="preserve"> T481 - T484</f>
        <v>0</v>
      </c>
      <c r="U488" s="54">
        <f xml:space="preserve"> U481 - U484</f>
        <v>0</v>
      </c>
      <c r="V488" s="58">
        <f xml:space="preserve"> T488</f>
        <v>0</v>
      </c>
      <c r="W488" s="54">
        <f xml:space="preserve"> W481 - W484</f>
        <v>0</v>
      </c>
      <c r="X488" s="54">
        <f xml:space="preserve"> X481 - X484</f>
        <v>0</v>
      </c>
      <c r="Y488" s="58">
        <f xml:space="preserve"> W488</f>
        <v>0</v>
      </c>
      <c r="Z488" s="54">
        <f xml:space="preserve"> Z481 - Z484</f>
        <v>0</v>
      </c>
      <c r="AA488" s="54">
        <f xml:space="preserve"> AA481 - AA484</f>
        <v>0</v>
      </c>
      <c r="AB488" s="58">
        <f xml:space="preserve"> Z488</f>
        <v>0</v>
      </c>
    </row>
    <row r="489" spans="2:28" ht="15" hidden="1" outlineLevel="5" x14ac:dyDescent="0.25">
      <c r="B489" s="61" t="s">
        <v>146</v>
      </c>
      <c r="E489" s="8" t="s">
        <v>19</v>
      </c>
      <c r="J489" s="54">
        <f xml:space="preserve"> J482 - J486</f>
        <v>0</v>
      </c>
      <c r="K489" s="54">
        <f xml:space="preserve"> K482 - K486</f>
        <v>0</v>
      </c>
      <c r="L489" s="54">
        <f xml:space="preserve"> L482 - L486</f>
        <v>0</v>
      </c>
      <c r="M489" s="54">
        <f xml:space="preserve"> M482 - M486</f>
        <v>0</v>
      </c>
      <c r="N489" s="58">
        <f>M489</f>
        <v>0</v>
      </c>
      <c r="O489" s="54">
        <f xml:space="preserve"> O482 - O486</f>
        <v>0</v>
      </c>
      <c r="P489" s="54">
        <f xml:space="preserve"> P482 - P486</f>
        <v>0</v>
      </c>
      <c r="Q489" s="54">
        <f xml:space="preserve"> Q482 - Q486</f>
        <v>0</v>
      </c>
      <c r="R489" s="54">
        <f xml:space="preserve"> R482 - R486</f>
        <v>0</v>
      </c>
      <c r="S489" s="58">
        <f>R489</f>
        <v>0</v>
      </c>
      <c r="T489" s="54">
        <f xml:space="preserve"> T482 - T486</f>
        <v>0</v>
      </c>
      <c r="U489" s="54">
        <f xml:space="preserve"> U482 - U486</f>
        <v>0</v>
      </c>
      <c r="V489" s="58">
        <f xml:space="preserve"> U489</f>
        <v>0</v>
      </c>
      <c r="W489" s="54">
        <f xml:space="preserve"> W482 - W486</f>
        <v>0</v>
      </c>
      <c r="X489" s="54">
        <f xml:space="preserve"> X482 - X486</f>
        <v>0</v>
      </c>
      <c r="Y489" s="58">
        <f xml:space="preserve"> X489</f>
        <v>0</v>
      </c>
      <c r="Z489" s="54">
        <f xml:space="preserve"> Z482 - Z486</f>
        <v>0</v>
      </c>
      <c r="AA489" s="54">
        <f xml:space="preserve"> AA482 - AA486</f>
        <v>0</v>
      </c>
      <c r="AB489" s="58">
        <f xml:space="preserve"> AA489</f>
        <v>0</v>
      </c>
    </row>
    <row r="490" spans="2:28" hidden="1" outlineLevel="2" x14ac:dyDescent="0.25"/>
    <row r="491" spans="2:28" ht="15" hidden="1" outlineLevel="2" collapsed="1" x14ac:dyDescent="0.25">
      <c r="B491" s="80" t="s">
        <v>114</v>
      </c>
      <c r="C491" s="81"/>
      <c r="D491" s="81"/>
      <c r="E491" s="82"/>
      <c r="F491" s="83"/>
      <c r="G491" s="83"/>
      <c r="H491" s="83"/>
      <c r="I491" s="81"/>
      <c r="J491" s="82"/>
      <c r="K491" s="82"/>
      <c r="L491" s="82"/>
      <c r="M491" s="82"/>
      <c r="N491" s="82"/>
      <c r="O491" s="81"/>
      <c r="P491" s="81"/>
      <c r="Q491" s="81"/>
      <c r="R491" s="81"/>
      <c r="S491" s="81"/>
      <c r="T491" s="81"/>
      <c r="U491" s="81"/>
      <c r="V491" s="81"/>
      <c r="W491" s="81"/>
      <c r="X491" s="81"/>
      <c r="Y491" s="81"/>
      <c r="Z491" s="81"/>
      <c r="AA491" s="81"/>
      <c r="AB491" s="81"/>
    </row>
    <row r="492" spans="2:28" hidden="1" outlineLevel="3" x14ac:dyDescent="0.25"/>
    <row r="493" spans="2:28" ht="15" hidden="1" outlineLevel="3" x14ac:dyDescent="0.25">
      <c r="B493" s="88" t="s">
        <v>115</v>
      </c>
      <c r="C493" s="84"/>
      <c r="D493" s="84"/>
      <c r="E493" s="85"/>
      <c r="F493" s="86"/>
      <c r="G493" s="86"/>
      <c r="H493" s="86"/>
      <c r="I493" s="84"/>
      <c r="J493" s="85"/>
      <c r="K493" s="85"/>
      <c r="L493" s="85"/>
      <c r="M493" s="85"/>
      <c r="N493" s="85"/>
      <c r="O493" s="84"/>
      <c r="P493" s="84"/>
      <c r="Q493" s="84"/>
      <c r="R493" s="84"/>
      <c r="S493" s="84"/>
      <c r="T493" s="84"/>
      <c r="U493" s="84"/>
      <c r="V493" s="84"/>
      <c r="W493" s="84"/>
      <c r="X493" s="84"/>
      <c r="Y493" s="84"/>
      <c r="Z493" s="84"/>
      <c r="AA493" s="84"/>
      <c r="AB493" s="84"/>
    </row>
    <row r="494" spans="2:28" hidden="1" outlineLevel="4" x14ac:dyDescent="0.25"/>
    <row r="495" spans="2:28" ht="15" hidden="1" outlineLevel="4" x14ac:dyDescent="0.25">
      <c r="B495" s="62" t="s">
        <v>116</v>
      </c>
      <c r="E495" s="8" t="s">
        <v>19</v>
      </c>
      <c r="J495" s="54">
        <f xml:space="preserve"> SUM($J498:J498)</f>
        <v>1925</v>
      </c>
      <c r="K495" s="54">
        <f xml:space="preserve"> SUM($J498:K498)</f>
        <v>3175</v>
      </c>
      <c r="L495" s="54">
        <f xml:space="preserve"> SUM($J498:L498)</f>
        <v>3175</v>
      </c>
      <c r="M495" s="54">
        <f xml:space="preserve"> SUM($J498:M498)</f>
        <v>3175</v>
      </c>
      <c r="N495" s="58">
        <f xml:space="preserve"> SUM($J498:N498) - $N498</f>
        <v>3175</v>
      </c>
      <c r="O495" s="54">
        <f xml:space="preserve"> SUM($J498:O498) - $N498</f>
        <v>3175</v>
      </c>
      <c r="P495" s="54">
        <f xml:space="preserve"> SUM($J498:P498) - $N498</f>
        <v>3175</v>
      </c>
      <c r="Q495" s="54">
        <f xml:space="preserve"> SUM($J498:Q498) - $N498</f>
        <v>3175</v>
      </c>
      <c r="R495" s="54">
        <f xml:space="preserve"> SUM($J498:R498) - $N498</f>
        <v>3175</v>
      </c>
      <c r="S495" s="58">
        <f xml:space="preserve"> SUM($J498:S498) - $N498 - $S498</f>
        <v>3175</v>
      </c>
      <c r="T495" s="54">
        <f xml:space="preserve"> SUM($J498:T498) - $N498 - $S498</f>
        <v>3175</v>
      </c>
      <c r="U495" s="54">
        <f xml:space="preserve"> SUM($J498:U498) - $N498 - $S498</f>
        <v>3175</v>
      </c>
      <c r="V495" s="58">
        <f xml:space="preserve"> SUM($J498:V498) - $N498 - $S498 - $V498</f>
        <v>3175</v>
      </c>
      <c r="W495" s="54">
        <f xml:space="preserve"> SUM($J498:W498) - $N498 - $S498 - $V498</f>
        <v>3175</v>
      </c>
      <c r="X495" s="54">
        <f xml:space="preserve"> SUM($J498:X498) - $N498 - $S498 - $V498</f>
        <v>3175</v>
      </c>
      <c r="Y495" s="58">
        <f xml:space="preserve"> SUM($J498:Y498) - $N498 - $S498 - $V498 - $Y498</f>
        <v>3175</v>
      </c>
      <c r="Z495" s="54">
        <f xml:space="preserve"> SUM($J498:Z498) - $N498 - $S498 - $V498 - $Y498</f>
        <v>3175</v>
      </c>
      <c r="AA495" s="54">
        <f xml:space="preserve"> SUM($J498:AA498) - $N498 - $S498 - $V498 - $Y498</f>
        <v>3175</v>
      </c>
      <c r="AB495" s="58">
        <f xml:space="preserve"> SUM($J498:AB498) - $N498 - $S498 - $V498 - $Y498 - $AB498</f>
        <v>3175</v>
      </c>
    </row>
    <row r="496" spans="2:28" ht="15" hidden="1" outlineLevel="4" x14ac:dyDescent="0.25">
      <c r="B496" s="71" t="s">
        <v>117</v>
      </c>
      <c r="E496" s="8" t="s">
        <v>19</v>
      </c>
      <c r="J496" s="54">
        <f t="shared" ref="J496:AA497" si="91" xml:space="preserve"> J225</f>
        <v>25</v>
      </c>
      <c r="K496" s="54">
        <f t="shared" si="91"/>
        <v>0</v>
      </c>
      <c r="L496" s="54">
        <f t="shared" si="91"/>
        <v>0</v>
      </c>
      <c r="M496" s="54">
        <f t="shared" si="91"/>
        <v>0</v>
      </c>
      <c r="N496" s="58">
        <f xml:space="preserve">  SUM(J496:M496)</f>
        <v>25</v>
      </c>
      <c r="O496" s="54">
        <f t="shared" si="91"/>
        <v>0</v>
      </c>
      <c r="P496" s="54">
        <f t="shared" si="91"/>
        <v>0</v>
      </c>
      <c r="Q496" s="54">
        <f t="shared" si="91"/>
        <v>0</v>
      </c>
      <c r="R496" s="54">
        <f t="shared" si="91"/>
        <v>0</v>
      </c>
      <c r="S496" s="58">
        <f xml:space="preserve">  SUM(O496:R496)</f>
        <v>0</v>
      </c>
      <c r="T496" s="54">
        <f t="shared" si="91"/>
        <v>0</v>
      </c>
      <c r="U496" s="54">
        <f t="shared" si="91"/>
        <v>0</v>
      </c>
      <c r="V496" s="58">
        <f>SUM(T496:U496)</f>
        <v>0</v>
      </c>
      <c r="W496" s="54">
        <f t="shared" si="91"/>
        <v>0</v>
      </c>
      <c r="X496" s="54">
        <f t="shared" si="91"/>
        <v>0</v>
      </c>
      <c r="Y496" s="58">
        <f>SUM(W496:X496)</f>
        <v>0</v>
      </c>
      <c r="Z496" s="54">
        <f t="shared" si="91"/>
        <v>0</v>
      </c>
      <c r="AA496" s="54">
        <f t="shared" si="91"/>
        <v>0</v>
      </c>
      <c r="AB496" s="58">
        <f>SUM(Z496:AA496)</f>
        <v>0</v>
      </c>
    </row>
    <row r="497" spans="2:28" ht="15" hidden="1" outlineLevel="4" x14ac:dyDescent="0.25">
      <c r="B497" s="71" t="s">
        <v>118</v>
      </c>
      <c r="E497" s="8" t="s">
        <v>19</v>
      </c>
      <c r="J497" s="54">
        <f t="shared" si="91"/>
        <v>1900</v>
      </c>
      <c r="K497" s="54">
        <f t="shared" si="91"/>
        <v>1250</v>
      </c>
      <c r="L497" s="54">
        <f t="shared" si="91"/>
        <v>0</v>
      </c>
      <c r="M497" s="54">
        <f t="shared" si="91"/>
        <v>0</v>
      </c>
      <c r="N497" s="58">
        <f xml:space="preserve">  SUM(J497:M497)</f>
        <v>3150</v>
      </c>
      <c r="O497" s="54">
        <f t="shared" si="91"/>
        <v>0</v>
      </c>
      <c r="P497" s="54">
        <f t="shared" si="91"/>
        <v>0</v>
      </c>
      <c r="Q497" s="54">
        <f t="shared" si="91"/>
        <v>0</v>
      </c>
      <c r="R497" s="54">
        <f t="shared" si="91"/>
        <v>0</v>
      </c>
      <c r="S497" s="58">
        <f xml:space="preserve">  SUM(O497:R497)</f>
        <v>0</v>
      </c>
      <c r="T497" s="54">
        <f t="shared" si="91"/>
        <v>0</v>
      </c>
      <c r="U497" s="54">
        <f t="shared" si="91"/>
        <v>0</v>
      </c>
      <c r="V497" s="58">
        <f>SUM(T497:U497)</f>
        <v>0</v>
      </c>
      <c r="W497" s="54">
        <f t="shared" si="91"/>
        <v>0</v>
      </c>
      <c r="X497" s="54">
        <f t="shared" si="91"/>
        <v>0</v>
      </c>
      <c r="Y497" s="58">
        <f>SUM(W497:X497)</f>
        <v>0</v>
      </c>
      <c r="Z497" s="54">
        <f t="shared" si="91"/>
        <v>0</v>
      </c>
      <c r="AA497" s="54">
        <f t="shared" si="91"/>
        <v>0</v>
      </c>
      <c r="AB497" s="58">
        <f>SUM(Z497:AA497)</f>
        <v>0</v>
      </c>
    </row>
    <row r="498" spans="2:28" ht="15" hidden="1" outlineLevel="4" x14ac:dyDescent="0.25">
      <c r="B498" s="50" t="s">
        <v>155</v>
      </c>
      <c r="E498" s="8" t="s">
        <v>19</v>
      </c>
      <c r="J498" s="54">
        <f xml:space="preserve"> SUM(J496, J497)</f>
        <v>1925</v>
      </c>
      <c r="K498" s="54">
        <f t="shared" ref="K498:AA498" si="92" xml:space="preserve"> SUM(K496, K497)</f>
        <v>1250</v>
      </c>
      <c r="L498" s="54">
        <f t="shared" si="92"/>
        <v>0</v>
      </c>
      <c r="M498" s="54">
        <f t="shared" si="92"/>
        <v>0</v>
      </c>
      <c r="N498" s="58">
        <f xml:space="preserve">  SUM(J498:M498)</f>
        <v>3175</v>
      </c>
      <c r="O498" s="54">
        <f t="shared" si="92"/>
        <v>0</v>
      </c>
      <c r="P498" s="54">
        <f t="shared" si="92"/>
        <v>0</v>
      </c>
      <c r="Q498" s="54">
        <f t="shared" si="92"/>
        <v>0</v>
      </c>
      <c r="R498" s="54">
        <f t="shared" si="92"/>
        <v>0</v>
      </c>
      <c r="S498" s="58">
        <f xml:space="preserve">  SUM(O498:R498)</f>
        <v>0</v>
      </c>
      <c r="T498" s="54">
        <f t="shared" si="92"/>
        <v>0</v>
      </c>
      <c r="U498" s="54">
        <f t="shared" si="92"/>
        <v>0</v>
      </c>
      <c r="V498" s="58">
        <f>SUM(T498:U498)</f>
        <v>0</v>
      </c>
      <c r="W498" s="54">
        <f t="shared" si="92"/>
        <v>0</v>
      </c>
      <c r="X498" s="54">
        <f t="shared" si="92"/>
        <v>0</v>
      </c>
      <c r="Y498" s="58">
        <f>SUM(W498:X498)</f>
        <v>0</v>
      </c>
      <c r="Z498" s="54">
        <f t="shared" si="92"/>
        <v>0</v>
      </c>
      <c r="AA498" s="54">
        <f t="shared" si="92"/>
        <v>0</v>
      </c>
      <c r="AB498" s="58">
        <f>SUM(Z498:AA498)</f>
        <v>0</v>
      </c>
    </row>
    <row r="499" spans="2:28" hidden="1" outlineLevel="4" x14ac:dyDescent="0.25">
      <c r="B499" s="50"/>
    </row>
    <row r="500" spans="2:28" ht="15" hidden="1" outlineLevel="4" x14ac:dyDescent="0.25">
      <c r="B500" s="62" t="s">
        <v>119</v>
      </c>
      <c r="E500" s="8" t="s">
        <v>19</v>
      </c>
      <c r="J500" s="54">
        <f xml:space="preserve"> SUM($J501:J501)</f>
        <v>0</v>
      </c>
      <c r="K500" s="54">
        <f xml:space="preserve"> SUM($J501:K501)</f>
        <v>1500</v>
      </c>
      <c r="L500" s="54">
        <f xml:space="preserve"> SUM($J501:L501)</f>
        <v>1500</v>
      </c>
      <c r="M500" s="54">
        <f xml:space="preserve"> SUM($J501:M501)</f>
        <v>1500</v>
      </c>
      <c r="N500" s="58">
        <f xml:space="preserve"> SUM($J501:N501) - $N501</f>
        <v>1500</v>
      </c>
      <c r="O500" s="54">
        <f xml:space="preserve"> SUM($J501:O501) - $N501</f>
        <v>1500</v>
      </c>
      <c r="P500" s="54">
        <f xml:space="preserve"> SUM($J501:P501) - $N501</f>
        <v>1500</v>
      </c>
      <c r="Q500" s="54">
        <f xml:space="preserve"> SUM($J501:Q501) - $N501</f>
        <v>1500</v>
      </c>
      <c r="R500" s="54">
        <f xml:space="preserve"> SUM($J501:R501) - $N501</f>
        <v>1500</v>
      </c>
      <c r="S500" s="58">
        <f xml:space="preserve"> SUM($J501:S501) - $N501 - $S501</f>
        <v>1500</v>
      </c>
      <c r="T500" s="54">
        <f xml:space="preserve"> SUM($J501:T501) - $N501 - $S501</f>
        <v>1500</v>
      </c>
      <c r="U500" s="54">
        <f xml:space="preserve"> SUM($J501:U501) - $N501 - $S501</f>
        <v>1500</v>
      </c>
      <c r="V500" s="58">
        <f xml:space="preserve"> SUM($J501:V501) - $N501 - $S501 - $V501</f>
        <v>1500</v>
      </c>
      <c r="W500" s="54">
        <f xml:space="preserve"> SUM($J501:W501) - $N501 - $S501 - $V501</f>
        <v>1500</v>
      </c>
      <c r="X500" s="54">
        <f xml:space="preserve"> SUM($J501:X501) - $N501 - $S501 - $V501</f>
        <v>1500</v>
      </c>
      <c r="Y500" s="58">
        <f xml:space="preserve"> SUM($J501:Y501) - $N501 - $S501 - $V501 - $Y501</f>
        <v>1500</v>
      </c>
      <c r="Z500" s="54">
        <f xml:space="preserve"> SUM($J501:Z501) - $N501 - $S501 - $V501 - $Y501</f>
        <v>1500</v>
      </c>
      <c r="AA500" s="54">
        <f xml:space="preserve"> SUM($J501:AA501) - $N501 - $S501 - $V501 - $Y501</f>
        <v>1500</v>
      </c>
      <c r="AB500" s="58">
        <f xml:space="preserve"> SUM($J501:AB501) - $N501 - $S501 - $V501 - $Y501 - $AB501</f>
        <v>1500</v>
      </c>
    </row>
    <row r="501" spans="2:28" ht="15" hidden="1" outlineLevel="4" x14ac:dyDescent="0.25">
      <c r="B501" s="71" t="s">
        <v>156</v>
      </c>
      <c r="E501" s="8" t="s">
        <v>19</v>
      </c>
      <c r="J501" s="54">
        <f t="shared" ref="J501:AA501" si="93" xml:space="preserve"> J228</f>
        <v>0</v>
      </c>
      <c r="K501" s="54">
        <f t="shared" si="93"/>
        <v>1500</v>
      </c>
      <c r="L501" s="54">
        <f t="shared" si="93"/>
        <v>0</v>
      </c>
      <c r="M501" s="54">
        <f t="shared" si="93"/>
        <v>0</v>
      </c>
      <c r="N501" s="58">
        <f xml:space="preserve">  SUM(J501:M501)</f>
        <v>1500</v>
      </c>
      <c r="O501" s="54">
        <f t="shared" si="93"/>
        <v>0</v>
      </c>
      <c r="P501" s="54">
        <f t="shared" si="93"/>
        <v>0</v>
      </c>
      <c r="Q501" s="54">
        <f t="shared" si="93"/>
        <v>0</v>
      </c>
      <c r="R501" s="54">
        <f t="shared" si="93"/>
        <v>0</v>
      </c>
      <c r="S501" s="58">
        <f xml:space="preserve">  SUM(O501:R501)</f>
        <v>0</v>
      </c>
      <c r="T501" s="54">
        <f t="shared" si="93"/>
        <v>0</v>
      </c>
      <c r="U501" s="54">
        <f t="shared" si="93"/>
        <v>0</v>
      </c>
      <c r="V501" s="58">
        <f>SUM(T501:U501)</f>
        <v>0</v>
      </c>
      <c r="W501" s="54">
        <f t="shared" si="93"/>
        <v>0</v>
      </c>
      <c r="X501" s="54">
        <f t="shared" si="93"/>
        <v>0</v>
      </c>
      <c r="Y501" s="58">
        <f>SUM(W501:X501)</f>
        <v>0</v>
      </c>
      <c r="Z501" s="54">
        <f t="shared" si="93"/>
        <v>0</v>
      </c>
      <c r="AA501" s="54">
        <f t="shared" si="93"/>
        <v>0</v>
      </c>
      <c r="AB501" s="58">
        <f>SUM(Z501:AA501)</f>
        <v>0</v>
      </c>
    </row>
    <row r="502" spans="2:28" hidden="1" outlineLevel="4" x14ac:dyDescent="0.25">
      <c r="B502" s="50"/>
    </row>
    <row r="503" spans="2:28" ht="15" hidden="1" outlineLevel="4" x14ac:dyDescent="0.25">
      <c r="B503" s="62" t="s">
        <v>157</v>
      </c>
      <c r="E503" s="53" t="s">
        <v>19</v>
      </c>
      <c r="J503" s="58">
        <f t="shared" ref="J503:AB503" si="94" xml:space="preserve"> SUM(J495, J500)</f>
        <v>1925</v>
      </c>
      <c r="K503" s="58">
        <f t="shared" si="94"/>
        <v>4675</v>
      </c>
      <c r="L503" s="58">
        <f t="shared" si="94"/>
        <v>4675</v>
      </c>
      <c r="M503" s="58">
        <f t="shared" si="94"/>
        <v>4675</v>
      </c>
      <c r="N503" s="58">
        <f t="shared" si="94"/>
        <v>4675</v>
      </c>
      <c r="O503" s="58">
        <f t="shared" si="94"/>
        <v>4675</v>
      </c>
      <c r="P503" s="58">
        <f t="shared" si="94"/>
        <v>4675</v>
      </c>
      <c r="Q503" s="58">
        <f t="shared" si="94"/>
        <v>4675</v>
      </c>
      <c r="R503" s="58">
        <f t="shared" si="94"/>
        <v>4675</v>
      </c>
      <c r="S503" s="58">
        <f t="shared" si="94"/>
        <v>4675</v>
      </c>
      <c r="T503" s="58">
        <f t="shared" si="94"/>
        <v>4675</v>
      </c>
      <c r="U503" s="58">
        <f t="shared" si="94"/>
        <v>4675</v>
      </c>
      <c r="V503" s="58">
        <f t="shared" si="94"/>
        <v>4675</v>
      </c>
      <c r="W503" s="58">
        <f t="shared" si="94"/>
        <v>4675</v>
      </c>
      <c r="X503" s="58">
        <f t="shared" si="94"/>
        <v>4675</v>
      </c>
      <c r="Y503" s="58">
        <f t="shared" si="94"/>
        <v>4675</v>
      </c>
      <c r="Z503" s="58">
        <f t="shared" si="94"/>
        <v>4675</v>
      </c>
      <c r="AA503" s="58">
        <f t="shared" si="94"/>
        <v>4675</v>
      </c>
      <c r="AB503" s="58">
        <f t="shared" si="94"/>
        <v>4675</v>
      </c>
    </row>
    <row r="504" spans="2:28" hidden="1" outlineLevel="3" x14ac:dyDescent="0.25"/>
    <row r="505" spans="2:28" ht="15" hidden="1" outlineLevel="3" collapsed="1" x14ac:dyDescent="0.25">
      <c r="B505" s="88" t="s">
        <v>154</v>
      </c>
      <c r="C505" s="84"/>
      <c r="D505" s="84"/>
      <c r="E505" s="85"/>
      <c r="F505" s="86"/>
      <c r="G505" s="86"/>
      <c r="H505" s="86"/>
      <c r="I505" s="84"/>
      <c r="J505" s="85"/>
      <c r="K505" s="85"/>
      <c r="L505" s="85"/>
      <c r="M505" s="85"/>
      <c r="N505" s="85"/>
      <c r="O505" s="84"/>
      <c r="P505" s="84"/>
      <c r="Q505" s="84"/>
      <c r="R505" s="84"/>
      <c r="S505" s="84"/>
      <c r="T505" s="84"/>
      <c r="U505" s="84"/>
      <c r="V505" s="84"/>
      <c r="W505" s="84"/>
      <c r="X505" s="84"/>
      <c r="Y505" s="84"/>
      <c r="Z505" s="84"/>
      <c r="AA505" s="84"/>
      <c r="AB505" s="84"/>
    </row>
    <row r="506" spans="2:28" hidden="1" outlineLevel="4" x14ac:dyDescent="0.25"/>
    <row r="507" spans="2:28" ht="15" hidden="1" outlineLevel="4" x14ac:dyDescent="0.25">
      <c r="B507" s="41" t="s">
        <v>158</v>
      </c>
      <c r="E507" s="8" t="s">
        <v>19</v>
      </c>
      <c r="J507" s="54">
        <f xml:space="preserve"> SUM(J523, J535, J549, J561)</f>
        <v>1850</v>
      </c>
      <c r="K507" s="54">
        <f t="shared" ref="K507:M508" si="95" xml:space="preserve"> SUM(K523, K535, K549, K561)</f>
        <v>0</v>
      </c>
      <c r="L507" s="54">
        <f t="shared" si="95"/>
        <v>2560</v>
      </c>
      <c r="M507" s="54">
        <f t="shared" si="95"/>
        <v>1170</v>
      </c>
      <c r="N507" s="58">
        <f>SUM(J507:M507)</f>
        <v>5580</v>
      </c>
      <c r="O507" s="54">
        <f t="shared" ref="O507:R508" si="96" xml:space="preserve"> SUM(O523, O535, O549, O561)</f>
        <v>100</v>
      </c>
      <c r="P507" s="54">
        <f t="shared" si="96"/>
        <v>0</v>
      </c>
      <c r="Q507" s="54">
        <f t="shared" si="96"/>
        <v>0</v>
      </c>
      <c r="R507" s="54">
        <f t="shared" si="96"/>
        <v>0</v>
      </c>
      <c r="S507" s="58">
        <f>SUM(O507:R507)</f>
        <v>100</v>
      </c>
      <c r="T507" s="54">
        <f xml:space="preserve"> SUM(T523, T535, T549, T561)</f>
        <v>0</v>
      </c>
      <c r="U507" s="54">
        <f xml:space="preserve"> SUM(U523, U535, U549, U561)</f>
        <v>0</v>
      </c>
      <c r="V507" s="58">
        <f>SUM(T507:U507)</f>
        <v>0</v>
      </c>
      <c r="W507" s="54">
        <f xml:space="preserve"> SUM(W523, W535, W549, W561)</f>
        <v>0</v>
      </c>
      <c r="X507" s="54">
        <f xml:space="preserve"> SUM(X523, X535, X549, X561)</f>
        <v>0</v>
      </c>
      <c r="Y507" s="58">
        <f>SUM(W507:X507)</f>
        <v>0</v>
      </c>
      <c r="Z507" s="54">
        <f xml:space="preserve"> SUM(Z523, Z535, Z549, Z561)</f>
        <v>0</v>
      </c>
      <c r="AA507" s="54">
        <f xml:space="preserve"> SUM(AA523, AA535, AA549, AA561)</f>
        <v>0</v>
      </c>
      <c r="AB507" s="58">
        <f>SUM(Z507:AA507)</f>
        <v>0</v>
      </c>
    </row>
    <row r="508" spans="2:28" ht="15" hidden="1" outlineLevel="4" x14ac:dyDescent="0.25">
      <c r="B508" s="41" t="s">
        <v>126</v>
      </c>
      <c r="E508" s="8" t="s">
        <v>19</v>
      </c>
      <c r="J508" s="54">
        <f xml:space="preserve"> SUM(J524, J536, J550, J562)</f>
        <v>0</v>
      </c>
      <c r="K508" s="54">
        <f t="shared" si="95"/>
        <v>0</v>
      </c>
      <c r="L508" s="54">
        <f t="shared" si="95"/>
        <v>0</v>
      </c>
      <c r="M508" s="54">
        <f t="shared" si="95"/>
        <v>0</v>
      </c>
      <c r="N508" s="58">
        <f>SUM(J508:M508)</f>
        <v>0</v>
      </c>
      <c r="O508" s="54">
        <f t="shared" si="96"/>
        <v>0</v>
      </c>
      <c r="P508" s="54">
        <f t="shared" si="96"/>
        <v>2400</v>
      </c>
      <c r="Q508" s="54">
        <f t="shared" si="96"/>
        <v>3280</v>
      </c>
      <c r="R508" s="54">
        <f t="shared" si="96"/>
        <v>0</v>
      </c>
      <c r="S508" s="58">
        <f>SUM(O508:R508)</f>
        <v>5680</v>
      </c>
      <c r="T508" s="54">
        <f xml:space="preserve"> SUM(T524, T536, T550, T562)</f>
        <v>0</v>
      </c>
      <c r="U508" s="54">
        <f xml:space="preserve"> SUM(U524, U536, U550, U562)</f>
        <v>0</v>
      </c>
      <c r="V508" s="58">
        <f>SUM(T508:U508)</f>
        <v>0</v>
      </c>
      <c r="W508" s="54">
        <f xml:space="preserve"> SUM(W524, W536, W550, W562)</f>
        <v>0</v>
      </c>
      <c r="X508" s="54">
        <f xml:space="preserve"> SUM(X524, X536, X550, X562)</f>
        <v>0</v>
      </c>
      <c r="Y508" s="58">
        <f>SUM(W508:X508)</f>
        <v>0</v>
      </c>
      <c r="Z508" s="54">
        <f xml:space="preserve"> SUM(Z524, Z536, Z550, Z562)</f>
        <v>0</v>
      </c>
      <c r="AA508" s="54">
        <f xml:space="preserve"> SUM(AA524, AA536, AA550, AA562)</f>
        <v>0</v>
      </c>
      <c r="AB508" s="58">
        <f>SUM(Z508:AA508)</f>
        <v>0</v>
      </c>
    </row>
    <row r="509" spans="2:28" ht="15" hidden="1" outlineLevel="4" x14ac:dyDescent="0.25">
      <c r="B509" s="41" t="s">
        <v>169</v>
      </c>
      <c r="E509" s="8" t="s">
        <v>19</v>
      </c>
      <c r="J509" s="54">
        <f t="shared" ref="J509:AB509" si="97" xml:space="preserve">  J507 - J508</f>
        <v>1850</v>
      </c>
      <c r="K509" s="54">
        <f t="shared" si="97"/>
        <v>0</v>
      </c>
      <c r="L509" s="54">
        <f t="shared" si="97"/>
        <v>2560</v>
      </c>
      <c r="M509" s="54">
        <f t="shared" si="97"/>
        <v>1170</v>
      </c>
      <c r="N509" s="58">
        <f t="shared" si="97"/>
        <v>5580</v>
      </c>
      <c r="O509" s="54">
        <f t="shared" si="97"/>
        <v>100</v>
      </c>
      <c r="P509" s="54">
        <f t="shared" si="97"/>
        <v>-2400</v>
      </c>
      <c r="Q509" s="54">
        <f t="shared" si="97"/>
        <v>-3280</v>
      </c>
      <c r="R509" s="54">
        <f t="shared" si="97"/>
        <v>0</v>
      </c>
      <c r="S509" s="58">
        <f t="shared" si="97"/>
        <v>-5580</v>
      </c>
      <c r="T509" s="54">
        <f t="shared" si="97"/>
        <v>0</v>
      </c>
      <c r="U509" s="54">
        <f t="shared" si="97"/>
        <v>0</v>
      </c>
      <c r="V509" s="58">
        <f t="shared" si="97"/>
        <v>0</v>
      </c>
      <c r="W509" s="54">
        <f t="shared" si="97"/>
        <v>0</v>
      </c>
      <c r="X509" s="54">
        <f t="shared" si="97"/>
        <v>0</v>
      </c>
      <c r="Y509" s="58">
        <f t="shared" si="97"/>
        <v>0</v>
      </c>
      <c r="Z509" s="54">
        <f t="shared" si="97"/>
        <v>0</v>
      </c>
      <c r="AA509" s="54">
        <f t="shared" si="97"/>
        <v>0</v>
      </c>
      <c r="AB509" s="58">
        <f t="shared" si="97"/>
        <v>0</v>
      </c>
    </row>
    <row r="510" spans="2:28" hidden="1" outlineLevel="4" x14ac:dyDescent="0.2">
      <c r="B510" s="41"/>
    </row>
    <row r="511" spans="2:28" ht="15" hidden="1" outlineLevel="4" x14ac:dyDescent="0.25">
      <c r="B511" s="41" t="s">
        <v>159</v>
      </c>
      <c r="E511" s="8" t="s">
        <v>19</v>
      </c>
      <c r="J511" s="54">
        <f t="shared" ref="J511:M512" si="98" xml:space="preserve"> SUM(J526, J538, J552, J564)</f>
        <v>106.13683736504356</v>
      </c>
      <c r="K511" s="54">
        <f t="shared" si="98"/>
        <v>106.13683736504356</v>
      </c>
      <c r="L511" s="54">
        <f t="shared" si="98"/>
        <v>279.67916663849223</v>
      </c>
      <c r="M511" s="54">
        <f t="shared" si="98"/>
        <v>358.99343431424808</v>
      </c>
      <c r="N511" s="58">
        <f>SUM(J511:M511)</f>
        <v>850.94627568282749</v>
      </c>
      <c r="O511" s="54">
        <f t="shared" ref="O511:R512" si="99" xml:space="preserve"> SUM(O526, O538, O552, O564)</f>
        <v>364.73056065830451</v>
      </c>
      <c r="P511" s="54">
        <f t="shared" si="99"/>
        <v>222.35110938160611</v>
      </c>
      <c r="Q511" s="54">
        <f t="shared" si="99"/>
        <v>0</v>
      </c>
      <c r="R511" s="54">
        <f t="shared" si="99"/>
        <v>0</v>
      </c>
      <c r="S511" s="58">
        <f>SUM(O511:R511)</f>
        <v>587.08167003991059</v>
      </c>
      <c r="T511" s="54">
        <f xml:space="preserve"> SUM(T526, T538, T552, T564)</f>
        <v>0</v>
      </c>
      <c r="U511" s="54">
        <f xml:space="preserve"> SUM(U526, U538, U552, U564)</f>
        <v>0</v>
      </c>
      <c r="V511" s="58">
        <f>SUM(T511:U511)</f>
        <v>0</v>
      </c>
      <c r="W511" s="54">
        <f xml:space="preserve"> SUM(W526, W538, W552, W564)</f>
        <v>0</v>
      </c>
      <c r="X511" s="54">
        <f xml:space="preserve"> SUM(X526, X538, X552, X564)</f>
        <v>0</v>
      </c>
      <c r="Y511" s="58">
        <f>SUM(W511:X511)</f>
        <v>0</v>
      </c>
      <c r="Z511" s="54">
        <f xml:space="preserve"> SUM(Z526, Z538, Z552, Z564)</f>
        <v>0</v>
      </c>
      <c r="AA511" s="54">
        <f xml:space="preserve"> SUM(AA526, AA538, AA552, AA564)</f>
        <v>0</v>
      </c>
      <c r="AB511" s="58">
        <f>SUM(Z511:AA511)</f>
        <v>0</v>
      </c>
    </row>
    <row r="512" spans="2:28" ht="15" hidden="1" outlineLevel="4" x14ac:dyDescent="0.25">
      <c r="B512" s="41" t="s">
        <v>160</v>
      </c>
      <c r="E512" s="8" t="s">
        <v>19</v>
      </c>
      <c r="J512" s="54">
        <f t="shared" si="98"/>
        <v>106.13683736504356</v>
      </c>
      <c r="K512" s="54">
        <f t="shared" si="98"/>
        <v>106.13683736504356</v>
      </c>
      <c r="L512" s="54">
        <f t="shared" si="98"/>
        <v>279.67916663849223</v>
      </c>
      <c r="M512" s="54">
        <f t="shared" si="98"/>
        <v>358.99343431424808</v>
      </c>
      <c r="N512" s="58">
        <f>SUM(J512:M512)</f>
        <v>850.94627568282749</v>
      </c>
      <c r="O512" s="54">
        <f t="shared" si="99"/>
        <v>364.73056065830451</v>
      </c>
      <c r="P512" s="54">
        <f t="shared" si="99"/>
        <v>222.35110938160611</v>
      </c>
      <c r="Q512" s="54">
        <f t="shared" si="99"/>
        <v>0</v>
      </c>
      <c r="R512" s="54">
        <f t="shared" si="99"/>
        <v>0</v>
      </c>
      <c r="S512" s="58">
        <f>SUM(O512:R512)</f>
        <v>587.08167003991059</v>
      </c>
      <c r="T512" s="54">
        <f xml:space="preserve"> SUM(T527, T539, T553, T565)</f>
        <v>0</v>
      </c>
      <c r="U512" s="54">
        <f xml:space="preserve"> SUM(U527, U539, U553, U565)</f>
        <v>0</v>
      </c>
      <c r="V512" s="58">
        <f>SUM(T512:U512)</f>
        <v>0</v>
      </c>
      <c r="W512" s="54">
        <f xml:space="preserve"> SUM(W527, W539, W553, W565)</f>
        <v>0</v>
      </c>
      <c r="X512" s="54">
        <f xml:space="preserve"> SUM(X527, X539, X553, X565)</f>
        <v>0</v>
      </c>
      <c r="Y512" s="58">
        <f>SUM(W512:X512)</f>
        <v>0</v>
      </c>
      <c r="Z512" s="54">
        <f xml:space="preserve"> SUM(Z527, Z539, Z553, Z565)</f>
        <v>0</v>
      </c>
      <c r="AA512" s="54">
        <f xml:space="preserve"> SUM(AA527, AA539, AA553, AA565)</f>
        <v>0</v>
      </c>
      <c r="AB512" s="58">
        <f>SUM(Z512:AA512)</f>
        <v>0</v>
      </c>
    </row>
    <row r="513" spans="2:28" hidden="1" outlineLevel="4" x14ac:dyDescent="0.2">
      <c r="B513" s="41"/>
    </row>
    <row r="514" spans="2:28" ht="15" hidden="1" outlineLevel="4" x14ac:dyDescent="0.25">
      <c r="B514" s="93" t="s">
        <v>161</v>
      </c>
      <c r="C514" s="49"/>
      <c r="D514" s="49"/>
      <c r="E514" s="53" t="s">
        <v>19</v>
      </c>
      <c r="J514" s="54">
        <f>SUM(J515, J516)</f>
        <v>1850</v>
      </c>
      <c r="K514" s="54">
        <f t="shared" ref="K514:AB514" si="100">SUM(K515, K516)</f>
        <v>1850</v>
      </c>
      <c r="L514" s="54">
        <f t="shared" si="100"/>
        <v>4410</v>
      </c>
      <c r="M514" s="54">
        <f t="shared" si="100"/>
        <v>5580</v>
      </c>
      <c r="N514" s="58">
        <f t="shared" si="100"/>
        <v>5580</v>
      </c>
      <c r="O514" s="54">
        <f t="shared" si="100"/>
        <v>5680</v>
      </c>
      <c r="P514" s="54">
        <f t="shared" si="100"/>
        <v>3280</v>
      </c>
      <c r="Q514" s="54">
        <f t="shared" si="100"/>
        <v>0</v>
      </c>
      <c r="R514" s="54">
        <f t="shared" si="100"/>
        <v>0</v>
      </c>
      <c r="S514" s="58">
        <f t="shared" si="100"/>
        <v>0</v>
      </c>
      <c r="T514" s="54">
        <f t="shared" si="100"/>
        <v>0</v>
      </c>
      <c r="U514" s="54">
        <f t="shared" si="100"/>
        <v>0</v>
      </c>
      <c r="V514" s="58">
        <f t="shared" si="100"/>
        <v>0</v>
      </c>
      <c r="W514" s="54">
        <f t="shared" si="100"/>
        <v>0</v>
      </c>
      <c r="X514" s="54">
        <f t="shared" si="100"/>
        <v>0</v>
      </c>
      <c r="Y514" s="58">
        <f t="shared" si="100"/>
        <v>0</v>
      </c>
      <c r="Z514" s="54">
        <f t="shared" si="100"/>
        <v>0</v>
      </c>
      <c r="AA514" s="54">
        <f t="shared" si="100"/>
        <v>0</v>
      </c>
      <c r="AB514" s="58">
        <f t="shared" si="100"/>
        <v>0</v>
      </c>
    </row>
    <row r="515" spans="2:28" ht="15" hidden="1" outlineLevel="4" x14ac:dyDescent="0.25">
      <c r="B515" s="60" t="s">
        <v>122</v>
      </c>
      <c r="E515" s="8" t="s">
        <v>19</v>
      </c>
      <c r="J515" s="54">
        <f xml:space="preserve"> SUM(J530, J542)</f>
        <v>1850</v>
      </c>
      <c r="K515" s="54">
        <f t="shared" ref="K515:AB515" si="101" xml:space="preserve"> SUM(K530, K542)</f>
        <v>1850</v>
      </c>
      <c r="L515" s="54">
        <f t="shared" si="101"/>
        <v>4410</v>
      </c>
      <c r="M515" s="54">
        <f t="shared" si="101"/>
        <v>5580</v>
      </c>
      <c r="N515" s="58">
        <f t="shared" si="101"/>
        <v>5580</v>
      </c>
      <c r="O515" s="54">
        <f t="shared" si="101"/>
        <v>5680</v>
      </c>
      <c r="P515" s="54">
        <f t="shared" si="101"/>
        <v>3280</v>
      </c>
      <c r="Q515" s="54">
        <f t="shared" si="101"/>
        <v>0</v>
      </c>
      <c r="R515" s="54">
        <f t="shared" si="101"/>
        <v>0</v>
      </c>
      <c r="S515" s="58">
        <f t="shared" si="101"/>
        <v>0</v>
      </c>
      <c r="T515" s="54">
        <f t="shared" si="101"/>
        <v>0</v>
      </c>
      <c r="U515" s="54">
        <f t="shared" si="101"/>
        <v>0</v>
      </c>
      <c r="V515" s="58">
        <f t="shared" si="101"/>
        <v>0</v>
      </c>
      <c r="W515" s="54">
        <f t="shared" si="101"/>
        <v>0</v>
      </c>
      <c r="X515" s="54">
        <f t="shared" si="101"/>
        <v>0</v>
      </c>
      <c r="Y515" s="58">
        <f t="shared" si="101"/>
        <v>0</v>
      </c>
      <c r="Z515" s="54">
        <f t="shared" si="101"/>
        <v>0</v>
      </c>
      <c r="AA515" s="54">
        <f t="shared" si="101"/>
        <v>0</v>
      </c>
      <c r="AB515" s="58">
        <f t="shared" si="101"/>
        <v>0</v>
      </c>
    </row>
    <row r="516" spans="2:28" ht="15" hidden="1" outlineLevel="4" x14ac:dyDescent="0.25">
      <c r="B516" s="60" t="s">
        <v>129</v>
      </c>
      <c r="E516" s="8" t="s">
        <v>19</v>
      </c>
      <c r="J516" s="54">
        <f xml:space="preserve"> SUM(J556, J568)</f>
        <v>0</v>
      </c>
      <c r="K516" s="54">
        <f t="shared" ref="K516:AB516" si="102" xml:space="preserve"> SUM(K556, K568)</f>
        <v>0</v>
      </c>
      <c r="L516" s="54">
        <f t="shared" si="102"/>
        <v>0</v>
      </c>
      <c r="M516" s="54">
        <f t="shared" si="102"/>
        <v>0</v>
      </c>
      <c r="N516" s="58">
        <f t="shared" si="102"/>
        <v>0</v>
      </c>
      <c r="O516" s="54">
        <f t="shared" si="102"/>
        <v>0</v>
      </c>
      <c r="P516" s="54">
        <f t="shared" si="102"/>
        <v>0</v>
      </c>
      <c r="Q516" s="54">
        <f t="shared" si="102"/>
        <v>0</v>
      </c>
      <c r="R516" s="54">
        <f t="shared" si="102"/>
        <v>0</v>
      </c>
      <c r="S516" s="58">
        <f t="shared" si="102"/>
        <v>0</v>
      </c>
      <c r="T516" s="54">
        <f t="shared" si="102"/>
        <v>0</v>
      </c>
      <c r="U516" s="54">
        <f t="shared" si="102"/>
        <v>0</v>
      </c>
      <c r="V516" s="58">
        <f t="shared" si="102"/>
        <v>0</v>
      </c>
      <c r="W516" s="54">
        <f t="shared" si="102"/>
        <v>0</v>
      </c>
      <c r="X516" s="54">
        <f t="shared" si="102"/>
        <v>0</v>
      </c>
      <c r="Y516" s="58">
        <f t="shared" si="102"/>
        <v>0</v>
      </c>
      <c r="Z516" s="54">
        <f t="shared" si="102"/>
        <v>0</v>
      </c>
      <c r="AA516" s="54">
        <f t="shared" si="102"/>
        <v>0</v>
      </c>
      <c r="AB516" s="58">
        <f t="shared" si="102"/>
        <v>0</v>
      </c>
    </row>
    <row r="517" spans="2:28" hidden="1" outlineLevel="4" x14ac:dyDescent="0.25"/>
    <row r="518" spans="2:28" ht="15" hidden="1" outlineLevel="4" x14ac:dyDescent="0.25">
      <c r="B518" s="62" t="s">
        <v>122</v>
      </c>
    </row>
    <row r="519" spans="2:28" hidden="1" outlineLevel="5" x14ac:dyDescent="0.25"/>
    <row r="520" spans="2:28" ht="15" hidden="1" outlineLevel="5" collapsed="1" x14ac:dyDescent="0.25">
      <c r="B520" s="74" t="s">
        <v>123</v>
      </c>
      <c r="C520" s="50"/>
      <c r="D520" s="50"/>
    </row>
    <row r="521" spans="2:28" hidden="1" outlineLevel="6" x14ac:dyDescent="0.2">
      <c r="B521" s="67" t="s">
        <v>162</v>
      </c>
      <c r="C521" s="50"/>
      <c r="D521" s="50"/>
      <c r="E521" s="52" t="s">
        <v>9</v>
      </c>
      <c r="J521" s="54">
        <f xml:space="preserve"> J237</f>
        <v>0.25</v>
      </c>
      <c r="K521" s="54">
        <f t="shared" ref="K521:AB521" si="103" xml:space="preserve"> K237</f>
        <v>0.25</v>
      </c>
      <c r="L521" s="54">
        <f t="shared" si="103"/>
        <v>0.25</v>
      </c>
      <c r="M521" s="54">
        <f t="shared" si="103"/>
        <v>0.25</v>
      </c>
      <c r="N521" s="54">
        <f t="shared" si="103"/>
        <v>0.25</v>
      </c>
      <c r="O521" s="54">
        <f t="shared" si="103"/>
        <v>0.25</v>
      </c>
      <c r="P521" s="54">
        <f t="shared" si="103"/>
        <v>0.25</v>
      </c>
      <c r="Q521" s="54">
        <f t="shared" si="103"/>
        <v>0.25</v>
      </c>
      <c r="R521" s="54">
        <f t="shared" si="103"/>
        <v>0.25</v>
      </c>
      <c r="S521" s="54">
        <f t="shared" si="103"/>
        <v>0.25</v>
      </c>
      <c r="T521" s="54">
        <f t="shared" si="103"/>
        <v>0.25</v>
      </c>
      <c r="U521" s="54">
        <f t="shared" si="103"/>
        <v>0.25</v>
      </c>
      <c r="V521" s="54">
        <f t="shared" si="103"/>
        <v>0.25</v>
      </c>
      <c r="W521" s="54">
        <f t="shared" si="103"/>
        <v>0.25</v>
      </c>
      <c r="X521" s="54">
        <f t="shared" si="103"/>
        <v>0.25</v>
      </c>
      <c r="Y521" s="54">
        <f t="shared" si="103"/>
        <v>0.25</v>
      </c>
      <c r="Z521" s="54">
        <f t="shared" si="103"/>
        <v>0.25</v>
      </c>
      <c r="AA521" s="54">
        <f t="shared" si="103"/>
        <v>0.25</v>
      </c>
      <c r="AB521" s="54">
        <f t="shared" si="103"/>
        <v>0.25</v>
      </c>
    </row>
    <row r="522" spans="2:28" hidden="1" outlineLevel="6" x14ac:dyDescent="0.2">
      <c r="B522" s="67" t="s">
        <v>163</v>
      </c>
      <c r="C522" s="50"/>
      <c r="D522" s="50"/>
      <c r="E522" s="52" t="s">
        <v>9</v>
      </c>
      <c r="J522" s="54">
        <f xml:space="preserve">  POWER(1 + J521, J$7) - 1</f>
        <v>5.7371263440564091E-2</v>
      </c>
      <c r="K522" s="54">
        <f t="shared" ref="K522:AB522" si="104" xml:space="preserve">  POWER(1 + K521, K$7) - 1</f>
        <v>5.7371263440564091E-2</v>
      </c>
      <c r="L522" s="54">
        <f t="shared" si="104"/>
        <v>5.7371263440564091E-2</v>
      </c>
      <c r="M522" s="54">
        <f t="shared" si="104"/>
        <v>5.7371263440564091E-2</v>
      </c>
      <c r="N522" s="54">
        <f t="shared" si="104"/>
        <v>0.25</v>
      </c>
      <c r="O522" s="54">
        <f t="shared" si="104"/>
        <v>5.7371263440564091E-2</v>
      </c>
      <c r="P522" s="54">
        <f t="shared" si="104"/>
        <v>5.7371263440564091E-2</v>
      </c>
      <c r="Q522" s="54">
        <f t="shared" si="104"/>
        <v>5.7371263440564091E-2</v>
      </c>
      <c r="R522" s="54">
        <f t="shared" si="104"/>
        <v>5.7371263440564091E-2</v>
      </c>
      <c r="S522" s="54">
        <f t="shared" si="104"/>
        <v>0.25</v>
      </c>
      <c r="T522" s="54">
        <f t="shared" si="104"/>
        <v>0.1180339887498949</v>
      </c>
      <c r="U522" s="54">
        <f t="shared" si="104"/>
        <v>0.1180339887498949</v>
      </c>
      <c r="V522" s="54">
        <f t="shared" si="104"/>
        <v>0.25</v>
      </c>
      <c r="W522" s="54">
        <f t="shared" si="104"/>
        <v>0.1180339887498949</v>
      </c>
      <c r="X522" s="54">
        <f t="shared" si="104"/>
        <v>0.1180339887498949</v>
      </c>
      <c r="Y522" s="54">
        <f t="shared" si="104"/>
        <v>0.25</v>
      </c>
      <c r="Z522" s="54">
        <f t="shared" si="104"/>
        <v>0.1180339887498949</v>
      </c>
      <c r="AA522" s="54">
        <f t="shared" si="104"/>
        <v>0.1180339887498949</v>
      </c>
      <c r="AB522" s="54">
        <f t="shared" si="104"/>
        <v>0.25</v>
      </c>
    </row>
    <row r="523" spans="2:28" ht="15" hidden="1" outlineLevel="6" x14ac:dyDescent="0.25">
      <c r="B523" s="61" t="s">
        <v>158</v>
      </c>
      <c r="C523" s="50"/>
      <c r="D523" s="50"/>
      <c r="E523" s="8" t="s">
        <v>19</v>
      </c>
      <c r="J523" s="54">
        <f xml:space="preserve"> J238</f>
        <v>1850</v>
      </c>
      <c r="K523" s="54">
        <f t="shared" ref="K523:AA523" si="105" xml:space="preserve"> K238</f>
        <v>0</v>
      </c>
      <c r="L523" s="54">
        <f t="shared" si="105"/>
        <v>0</v>
      </c>
      <c r="M523" s="54">
        <f t="shared" si="105"/>
        <v>0</v>
      </c>
      <c r="N523" s="58">
        <f>SUM(J523:M523)</f>
        <v>1850</v>
      </c>
      <c r="O523" s="54">
        <f t="shared" si="105"/>
        <v>100</v>
      </c>
      <c r="P523" s="54">
        <f t="shared" si="105"/>
        <v>0</v>
      </c>
      <c r="Q523" s="54">
        <f t="shared" si="105"/>
        <v>0</v>
      </c>
      <c r="R523" s="54">
        <f t="shared" si="105"/>
        <v>0</v>
      </c>
      <c r="S523" s="58">
        <f>SUM(O523:R523)</f>
        <v>100</v>
      </c>
      <c r="T523" s="54">
        <f t="shared" si="105"/>
        <v>0</v>
      </c>
      <c r="U523" s="54">
        <f t="shared" si="105"/>
        <v>0</v>
      </c>
      <c r="V523" s="58">
        <f>SUM(T523:U523)</f>
        <v>0</v>
      </c>
      <c r="W523" s="54">
        <f t="shared" si="105"/>
        <v>0</v>
      </c>
      <c r="X523" s="54">
        <f t="shared" si="105"/>
        <v>0</v>
      </c>
      <c r="Y523" s="58">
        <f>SUM(W523:X523)</f>
        <v>0</v>
      </c>
      <c r="Z523" s="54">
        <f t="shared" si="105"/>
        <v>0</v>
      </c>
      <c r="AA523" s="54">
        <f t="shared" si="105"/>
        <v>0</v>
      </c>
      <c r="AB523" s="58">
        <f>SUM(Z523:AA523)</f>
        <v>0</v>
      </c>
    </row>
    <row r="524" spans="2:28" ht="15" hidden="1" outlineLevel="6" x14ac:dyDescent="0.25">
      <c r="B524" s="61" t="s">
        <v>126</v>
      </c>
      <c r="C524" s="50"/>
      <c r="D524" s="50"/>
      <c r="E524" s="8" t="s">
        <v>19</v>
      </c>
      <c r="J524" s="54">
        <f xml:space="preserve"> J239</f>
        <v>0</v>
      </c>
      <c r="K524" s="54">
        <f t="shared" ref="K524:AA524" si="106" xml:space="preserve"> K239</f>
        <v>0</v>
      </c>
      <c r="L524" s="54">
        <f t="shared" si="106"/>
        <v>0</v>
      </c>
      <c r="M524" s="54">
        <f t="shared" si="106"/>
        <v>0</v>
      </c>
      <c r="N524" s="58">
        <f>SUM(J524:M524)</f>
        <v>0</v>
      </c>
      <c r="O524" s="54">
        <f t="shared" si="106"/>
        <v>0</v>
      </c>
      <c r="P524" s="54">
        <f t="shared" si="106"/>
        <v>1950</v>
      </c>
      <c r="Q524" s="54">
        <f t="shared" si="106"/>
        <v>0</v>
      </c>
      <c r="R524" s="54">
        <f t="shared" si="106"/>
        <v>0</v>
      </c>
      <c r="S524" s="58">
        <f>SUM(O524:R524)</f>
        <v>1950</v>
      </c>
      <c r="T524" s="54">
        <f t="shared" si="106"/>
        <v>0</v>
      </c>
      <c r="U524" s="54">
        <f t="shared" si="106"/>
        <v>0</v>
      </c>
      <c r="V524" s="58">
        <f>SUM(T524:U524)</f>
        <v>0</v>
      </c>
      <c r="W524" s="54">
        <f t="shared" si="106"/>
        <v>0</v>
      </c>
      <c r="X524" s="54">
        <f t="shared" si="106"/>
        <v>0</v>
      </c>
      <c r="Y524" s="58">
        <f>SUM(W524:X524)</f>
        <v>0</v>
      </c>
      <c r="Z524" s="54">
        <f t="shared" si="106"/>
        <v>0</v>
      </c>
      <c r="AA524" s="54">
        <f t="shared" si="106"/>
        <v>0</v>
      </c>
      <c r="AB524" s="58">
        <f>SUM(Z524:AA524)</f>
        <v>0</v>
      </c>
    </row>
    <row r="525" spans="2:28" ht="15" hidden="1" outlineLevel="6" x14ac:dyDescent="0.25">
      <c r="B525" s="61" t="s">
        <v>164</v>
      </c>
      <c r="C525" s="50"/>
      <c r="D525" s="50"/>
      <c r="E525" s="8" t="s">
        <v>19</v>
      </c>
      <c r="J525" s="54">
        <f xml:space="preserve"> I525 + J523 - J524</f>
        <v>1850</v>
      </c>
      <c r="K525" s="54">
        <f t="shared" ref="K525:AA525" si="107" xml:space="preserve"> J525 + K523 - K524</f>
        <v>1850</v>
      </c>
      <c r="L525" s="54">
        <f t="shared" si="107"/>
        <v>1850</v>
      </c>
      <c r="M525" s="54">
        <f t="shared" si="107"/>
        <v>1850</v>
      </c>
      <c r="N525" s="58">
        <f xml:space="preserve"> M525</f>
        <v>1850</v>
      </c>
      <c r="O525" s="54">
        <f t="shared" si="107"/>
        <v>1950</v>
      </c>
      <c r="P525" s="54">
        <f t="shared" si="107"/>
        <v>0</v>
      </c>
      <c r="Q525" s="54">
        <f t="shared" si="107"/>
        <v>0</v>
      </c>
      <c r="R525" s="54">
        <f t="shared" si="107"/>
        <v>0</v>
      </c>
      <c r="S525" s="58">
        <f xml:space="preserve"> R525</f>
        <v>0</v>
      </c>
      <c r="T525" s="54">
        <f t="shared" si="107"/>
        <v>0</v>
      </c>
      <c r="U525" s="54">
        <f t="shared" si="107"/>
        <v>0</v>
      </c>
      <c r="V525" s="58">
        <f xml:space="preserve"> U525</f>
        <v>0</v>
      </c>
      <c r="W525" s="54">
        <f t="shared" si="107"/>
        <v>0</v>
      </c>
      <c r="X525" s="54">
        <f t="shared" si="107"/>
        <v>0</v>
      </c>
      <c r="Y525" s="58">
        <f xml:space="preserve"> X525</f>
        <v>0</v>
      </c>
      <c r="Z525" s="54">
        <f t="shared" si="107"/>
        <v>0</v>
      </c>
      <c r="AA525" s="54">
        <f t="shared" si="107"/>
        <v>0</v>
      </c>
      <c r="AB525" s="58">
        <f xml:space="preserve"> AA525</f>
        <v>0</v>
      </c>
    </row>
    <row r="526" spans="2:28" ht="15" hidden="1" outlineLevel="6" x14ac:dyDescent="0.25">
      <c r="B526" s="61" t="s">
        <v>159</v>
      </c>
      <c r="C526" s="50"/>
      <c r="D526" s="50"/>
      <c r="E526" s="8" t="s">
        <v>19</v>
      </c>
      <c r="J526" s="54">
        <f xml:space="preserve">  (I529 + J525) * J522</f>
        <v>106.13683736504356</v>
      </c>
      <c r="K526" s="54">
        <f xml:space="preserve">  (J529 + K525) * K522</f>
        <v>106.13683736504356</v>
      </c>
      <c r="L526" s="54">
        <f t="shared" ref="L526:AA526" si="108" xml:space="preserve">  (K529 + L525) * L522</f>
        <v>106.13683736504356</v>
      </c>
      <c r="M526" s="54">
        <f t="shared" si="108"/>
        <v>106.13683736504356</v>
      </c>
      <c r="N526" s="58">
        <f>SUM(J526:M526)</f>
        <v>424.54734946017425</v>
      </c>
      <c r="O526" s="54">
        <f t="shared" si="108"/>
        <v>111.87396370909998</v>
      </c>
      <c r="P526" s="54">
        <f t="shared" si="108"/>
        <v>0</v>
      </c>
      <c r="Q526" s="54">
        <f t="shared" si="108"/>
        <v>0</v>
      </c>
      <c r="R526" s="54">
        <f t="shared" si="108"/>
        <v>0</v>
      </c>
      <c r="S526" s="58">
        <f>SUM(O526:R526)</f>
        <v>111.87396370909998</v>
      </c>
      <c r="T526" s="54">
        <f t="shared" si="108"/>
        <v>0</v>
      </c>
      <c r="U526" s="54">
        <f t="shared" si="108"/>
        <v>0</v>
      </c>
      <c r="V526" s="58">
        <f>SUM(T526:U526)</f>
        <v>0</v>
      </c>
      <c r="W526" s="54">
        <f t="shared" si="108"/>
        <v>0</v>
      </c>
      <c r="X526" s="54">
        <f t="shared" si="108"/>
        <v>0</v>
      </c>
      <c r="Y526" s="58">
        <f>SUM(W526:X526)</f>
        <v>0</v>
      </c>
      <c r="Z526" s="54">
        <f t="shared" si="108"/>
        <v>0</v>
      </c>
      <c r="AA526" s="54">
        <f t="shared" si="108"/>
        <v>0</v>
      </c>
      <c r="AB526" s="58">
        <f>SUM(Z526:AA526)</f>
        <v>0</v>
      </c>
    </row>
    <row r="527" spans="2:28" ht="15" hidden="1" outlineLevel="6" x14ac:dyDescent="0.25">
      <c r="B527" s="61" t="s">
        <v>160</v>
      </c>
      <c r="C527" s="50"/>
      <c r="D527" s="50"/>
      <c r="E527" s="8" t="s">
        <v>19</v>
      </c>
      <c r="F527" s="11" t="s">
        <v>168</v>
      </c>
      <c r="J527" s="54">
        <f>J526</f>
        <v>106.13683736504356</v>
      </c>
      <c r="K527" s="54">
        <f t="shared" ref="K527:AB527" si="109">K526</f>
        <v>106.13683736504356</v>
      </c>
      <c r="L527" s="54">
        <f t="shared" si="109"/>
        <v>106.13683736504356</v>
      </c>
      <c r="M527" s="54">
        <f t="shared" si="109"/>
        <v>106.13683736504356</v>
      </c>
      <c r="N527" s="58">
        <f t="shared" si="109"/>
        <v>424.54734946017425</v>
      </c>
      <c r="O527" s="54">
        <f t="shared" si="109"/>
        <v>111.87396370909998</v>
      </c>
      <c r="P527" s="54">
        <f t="shared" si="109"/>
        <v>0</v>
      </c>
      <c r="Q527" s="54">
        <f t="shared" si="109"/>
        <v>0</v>
      </c>
      <c r="R527" s="54">
        <f t="shared" si="109"/>
        <v>0</v>
      </c>
      <c r="S527" s="58">
        <f t="shared" si="109"/>
        <v>111.87396370909998</v>
      </c>
      <c r="T527" s="54">
        <f t="shared" si="109"/>
        <v>0</v>
      </c>
      <c r="U527" s="54">
        <f t="shared" si="109"/>
        <v>0</v>
      </c>
      <c r="V527" s="58">
        <f t="shared" si="109"/>
        <v>0</v>
      </c>
      <c r="W527" s="54">
        <f t="shared" si="109"/>
        <v>0</v>
      </c>
      <c r="X527" s="54">
        <f t="shared" si="109"/>
        <v>0</v>
      </c>
      <c r="Y527" s="58">
        <f t="shared" si="109"/>
        <v>0</v>
      </c>
      <c r="Z527" s="54">
        <f t="shared" si="109"/>
        <v>0</v>
      </c>
      <c r="AA527" s="54">
        <f t="shared" si="109"/>
        <v>0</v>
      </c>
      <c r="AB527" s="58">
        <f t="shared" si="109"/>
        <v>0</v>
      </c>
    </row>
    <row r="528" spans="2:28" ht="15" hidden="1" outlineLevel="6" x14ac:dyDescent="0.25">
      <c r="B528" s="61" t="s">
        <v>165</v>
      </c>
      <c r="C528" s="50"/>
      <c r="D528" s="50"/>
      <c r="E528" s="8" t="s">
        <v>19</v>
      </c>
      <c r="J528" s="54">
        <f t="shared" ref="J528:AA528" si="110" xml:space="preserve"> J526 - J527</f>
        <v>0</v>
      </c>
      <c r="K528" s="54">
        <f t="shared" si="110"/>
        <v>0</v>
      </c>
      <c r="L528" s="54">
        <f t="shared" si="110"/>
        <v>0</v>
      </c>
      <c r="M528" s="54">
        <f t="shared" si="110"/>
        <v>0</v>
      </c>
      <c r="N528" s="58">
        <f xml:space="preserve"> M528</f>
        <v>0</v>
      </c>
      <c r="O528" s="54">
        <f t="shared" si="110"/>
        <v>0</v>
      </c>
      <c r="P528" s="54">
        <f t="shared" si="110"/>
        <v>0</v>
      </c>
      <c r="Q528" s="54">
        <f t="shared" si="110"/>
        <v>0</v>
      </c>
      <c r="R528" s="54">
        <f t="shared" si="110"/>
        <v>0</v>
      </c>
      <c r="S528" s="58">
        <f xml:space="preserve"> R528</f>
        <v>0</v>
      </c>
      <c r="T528" s="54">
        <f t="shared" si="110"/>
        <v>0</v>
      </c>
      <c r="U528" s="54">
        <f t="shared" si="110"/>
        <v>0</v>
      </c>
      <c r="V528" s="58">
        <f xml:space="preserve"> U528</f>
        <v>0</v>
      </c>
      <c r="W528" s="54">
        <f t="shared" si="110"/>
        <v>0</v>
      </c>
      <c r="X528" s="54">
        <f t="shared" si="110"/>
        <v>0</v>
      </c>
      <c r="Y528" s="58">
        <f xml:space="preserve"> X528</f>
        <v>0</v>
      </c>
      <c r="Z528" s="54">
        <f t="shared" si="110"/>
        <v>0</v>
      </c>
      <c r="AA528" s="54">
        <f t="shared" si="110"/>
        <v>0</v>
      </c>
      <c r="AB528" s="58">
        <f xml:space="preserve"> AA528</f>
        <v>0</v>
      </c>
    </row>
    <row r="529" spans="2:28" ht="15" hidden="1" outlineLevel="6" x14ac:dyDescent="0.25">
      <c r="B529" s="61" t="s">
        <v>166</v>
      </c>
      <c r="C529" s="50"/>
      <c r="D529" s="50"/>
      <c r="E529" s="8" t="s">
        <v>19</v>
      </c>
      <c r="J529" s="54">
        <f xml:space="preserve">  I529 + J528</f>
        <v>0</v>
      </c>
      <c r="K529" s="54">
        <f t="shared" ref="K529:AA529" si="111" xml:space="preserve">  J529 + K528</f>
        <v>0</v>
      </c>
      <c r="L529" s="54">
        <f t="shared" si="111"/>
        <v>0</v>
      </c>
      <c r="M529" s="54">
        <f t="shared" si="111"/>
        <v>0</v>
      </c>
      <c r="N529" s="58">
        <f xml:space="preserve"> M529</f>
        <v>0</v>
      </c>
      <c r="O529" s="54">
        <f t="shared" si="111"/>
        <v>0</v>
      </c>
      <c r="P529" s="54">
        <f t="shared" si="111"/>
        <v>0</v>
      </c>
      <c r="Q529" s="54">
        <f t="shared" si="111"/>
        <v>0</v>
      </c>
      <c r="R529" s="54">
        <f t="shared" si="111"/>
        <v>0</v>
      </c>
      <c r="S529" s="58">
        <f xml:space="preserve"> R529</f>
        <v>0</v>
      </c>
      <c r="T529" s="54">
        <f t="shared" si="111"/>
        <v>0</v>
      </c>
      <c r="U529" s="54">
        <f t="shared" si="111"/>
        <v>0</v>
      </c>
      <c r="V529" s="58">
        <f xml:space="preserve"> U529</f>
        <v>0</v>
      </c>
      <c r="W529" s="54">
        <f t="shared" si="111"/>
        <v>0</v>
      </c>
      <c r="X529" s="54">
        <f t="shared" si="111"/>
        <v>0</v>
      </c>
      <c r="Y529" s="58">
        <f xml:space="preserve"> X529</f>
        <v>0</v>
      </c>
      <c r="Z529" s="54">
        <f t="shared" si="111"/>
        <v>0</v>
      </c>
      <c r="AA529" s="54">
        <f t="shared" si="111"/>
        <v>0</v>
      </c>
      <c r="AB529" s="58">
        <f xml:space="preserve"> AA529</f>
        <v>0</v>
      </c>
    </row>
    <row r="530" spans="2:28" hidden="1" outlineLevel="6" x14ac:dyDescent="0.2">
      <c r="B530" s="61" t="s">
        <v>167</v>
      </c>
      <c r="C530" s="50"/>
      <c r="D530" s="50"/>
      <c r="E530" s="8" t="s">
        <v>19</v>
      </c>
      <c r="J530" s="54">
        <f xml:space="preserve">  J525 + J529</f>
        <v>1850</v>
      </c>
      <c r="K530" s="54">
        <f t="shared" ref="K530:AB530" si="112" xml:space="preserve">  K525 + K529</f>
        <v>1850</v>
      </c>
      <c r="L530" s="54">
        <f t="shared" si="112"/>
        <v>1850</v>
      </c>
      <c r="M530" s="54">
        <f t="shared" si="112"/>
        <v>1850</v>
      </c>
      <c r="N530" s="54">
        <f t="shared" si="112"/>
        <v>1850</v>
      </c>
      <c r="O530" s="54">
        <f t="shared" si="112"/>
        <v>1950</v>
      </c>
      <c r="P530" s="54">
        <f t="shared" si="112"/>
        <v>0</v>
      </c>
      <c r="Q530" s="54">
        <f t="shared" si="112"/>
        <v>0</v>
      </c>
      <c r="R530" s="54">
        <f t="shared" si="112"/>
        <v>0</v>
      </c>
      <c r="S530" s="54">
        <f t="shared" si="112"/>
        <v>0</v>
      </c>
      <c r="T530" s="54">
        <f t="shared" si="112"/>
        <v>0</v>
      </c>
      <c r="U530" s="54">
        <f t="shared" si="112"/>
        <v>0</v>
      </c>
      <c r="V530" s="54">
        <f t="shared" si="112"/>
        <v>0</v>
      </c>
      <c r="W530" s="54">
        <f t="shared" si="112"/>
        <v>0</v>
      </c>
      <c r="X530" s="54">
        <f t="shared" si="112"/>
        <v>0</v>
      </c>
      <c r="Y530" s="54">
        <f t="shared" si="112"/>
        <v>0</v>
      </c>
      <c r="Z530" s="54">
        <f t="shared" si="112"/>
        <v>0</v>
      </c>
      <c r="AA530" s="54">
        <f t="shared" si="112"/>
        <v>0</v>
      </c>
      <c r="AB530" s="54">
        <f t="shared" si="112"/>
        <v>0</v>
      </c>
    </row>
    <row r="531" spans="2:28" hidden="1" outlineLevel="5" x14ac:dyDescent="0.25"/>
    <row r="532" spans="2:28" ht="15" hidden="1" outlineLevel="5" collapsed="1" x14ac:dyDescent="0.25">
      <c r="B532" s="74" t="s">
        <v>128</v>
      </c>
      <c r="C532" s="50"/>
      <c r="D532" s="50"/>
    </row>
    <row r="533" spans="2:28" hidden="1" outlineLevel="6" x14ac:dyDescent="0.2">
      <c r="B533" s="67" t="s">
        <v>162</v>
      </c>
      <c r="C533" s="50"/>
      <c r="D533" s="50"/>
      <c r="E533" s="52" t="s">
        <v>9</v>
      </c>
      <c r="J533" s="54">
        <f xml:space="preserve"> J242</f>
        <v>0.3</v>
      </c>
      <c r="K533" s="54">
        <f t="shared" ref="K533:AB533" si="113" xml:space="preserve"> K242</f>
        <v>0.3</v>
      </c>
      <c r="L533" s="54">
        <f t="shared" si="113"/>
        <v>0.3</v>
      </c>
      <c r="M533" s="54">
        <f t="shared" si="113"/>
        <v>0.3</v>
      </c>
      <c r="N533" s="54">
        <f t="shared" si="113"/>
        <v>0.3</v>
      </c>
      <c r="O533" s="54">
        <f t="shared" si="113"/>
        <v>0.3</v>
      </c>
      <c r="P533" s="54">
        <f t="shared" si="113"/>
        <v>0.3</v>
      </c>
      <c r="Q533" s="54">
        <f t="shared" si="113"/>
        <v>0.3</v>
      </c>
      <c r="R533" s="54">
        <f t="shared" si="113"/>
        <v>0.3</v>
      </c>
      <c r="S533" s="54">
        <f t="shared" si="113"/>
        <v>0.3</v>
      </c>
      <c r="T533" s="54">
        <f t="shared" si="113"/>
        <v>0.3</v>
      </c>
      <c r="U533" s="54">
        <f t="shared" si="113"/>
        <v>0.3</v>
      </c>
      <c r="V533" s="54">
        <f t="shared" si="113"/>
        <v>0.3</v>
      </c>
      <c r="W533" s="54">
        <f t="shared" si="113"/>
        <v>0.3</v>
      </c>
      <c r="X533" s="54">
        <f t="shared" si="113"/>
        <v>0.3</v>
      </c>
      <c r="Y533" s="54">
        <f t="shared" si="113"/>
        <v>0.3</v>
      </c>
      <c r="Z533" s="54">
        <f t="shared" si="113"/>
        <v>0.3</v>
      </c>
      <c r="AA533" s="54">
        <f t="shared" si="113"/>
        <v>0.3</v>
      </c>
      <c r="AB533" s="54">
        <f t="shared" si="113"/>
        <v>0.3</v>
      </c>
    </row>
    <row r="534" spans="2:28" hidden="1" outlineLevel="6" x14ac:dyDescent="0.2">
      <c r="B534" s="67" t="s">
        <v>163</v>
      </c>
      <c r="C534" s="50"/>
      <c r="D534" s="50"/>
      <c r="E534" s="52" t="s">
        <v>9</v>
      </c>
      <c r="J534" s="54">
        <f xml:space="preserve">  POWER(1 + J533, J$7) - 1</f>
        <v>6.7789972372440888E-2</v>
      </c>
      <c r="K534" s="54">
        <f xml:space="preserve">  POWER(1 + K533, K$7) - 1</f>
        <v>6.7789972372440888E-2</v>
      </c>
      <c r="L534" s="54">
        <f xml:space="preserve">  POWER(1 + L533, L$7) - 1</f>
        <v>6.7789972372440888E-2</v>
      </c>
      <c r="M534" s="54">
        <f xml:space="preserve">  POWER(1 + M533, M$7) - 1</f>
        <v>6.7789972372440888E-2</v>
      </c>
      <c r="N534" s="54">
        <f xml:space="preserve">  POWER(1 + N533, N$7) - 1</f>
        <v>0.30000000000000004</v>
      </c>
      <c r="O534" s="54">
        <f t="shared" ref="O534:AB534" si="114" xml:space="preserve">  POWER(1 + O533, O$7) - 1</f>
        <v>6.7789972372440888E-2</v>
      </c>
      <c r="P534" s="54">
        <f t="shared" si="114"/>
        <v>6.7789972372440888E-2</v>
      </c>
      <c r="Q534" s="54">
        <f t="shared" si="114"/>
        <v>6.7789972372440888E-2</v>
      </c>
      <c r="R534" s="54">
        <f t="shared" si="114"/>
        <v>6.7789972372440888E-2</v>
      </c>
      <c r="S534" s="54">
        <f t="shared" si="114"/>
        <v>0.30000000000000004</v>
      </c>
      <c r="T534" s="54">
        <f t="shared" si="114"/>
        <v>0.14017542509913805</v>
      </c>
      <c r="U534" s="54">
        <f t="shared" si="114"/>
        <v>0.14017542509913805</v>
      </c>
      <c r="V534" s="54">
        <f t="shared" si="114"/>
        <v>0.30000000000000004</v>
      </c>
      <c r="W534" s="54">
        <f t="shared" si="114"/>
        <v>0.14017542509913805</v>
      </c>
      <c r="X534" s="54">
        <f t="shared" si="114"/>
        <v>0.14017542509913805</v>
      </c>
      <c r="Y534" s="54">
        <f t="shared" si="114"/>
        <v>0.30000000000000004</v>
      </c>
      <c r="Z534" s="54">
        <f t="shared" si="114"/>
        <v>0.14017542509913805</v>
      </c>
      <c r="AA534" s="54">
        <f t="shared" si="114"/>
        <v>0.14017542509913805</v>
      </c>
      <c r="AB534" s="54">
        <f t="shared" si="114"/>
        <v>0.30000000000000004</v>
      </c>
    </row>
    <row r="535" spans="2:28" ht="15" hidden="1" outlineLevel="6" x14ac:dyDescent="0.25">
      <c r="B535" s="61" t="s">
        <v>158</v>
      </c>
      <c r="C535" s="50"/>
      <c r="D535" s="50"/>
      <c r="E535" s="8" t="s">
        <v>19</v>
      </c>
      <c r="J535" s="54">
        <f xml:space="preserve"> J243</f>
        <v>0</v>
      </c>
      <c r="K535" s="54">
        <f t="shared" ref="K535:M536" si="115" xml:space="preserve"> K243</f>
        <v>0</v>
      </c>
      <c r="L535" s="54">
        <f t="shared" si="115"/>
        <v>2560</v>
      </c>
      <c r="M535" s="54">
        <f t="shared" si="115"/>
        <v>1170</v>
      </c>
      <c r="N535" s="58">
        <f>SUM(J535:M535)</f>
        <v>3730</v>
      </c>
      <c r="O535" s="54">
        <f t="shared" ref="O535:R536" si="116" xml:space="preserve"> O243</f>
        <v>0</v>
      </c>
      <c r="P535" s="54">
        <f t="shared" si="116"/>
        <v>0</v>
      </c>
      <c r="Q535" s="54">
        <f t="shared" si="116"/>
        <v>0</v>
      </c>
      <c r="R535" s="54">
        <f t="shared" si="116"/>
        <v>0</v>
      </c>
      <c r="S535" s="58">
        <f>SUM(O535:R535)</f>
        <v>0</v>
      </c>
      <c r="T535" s="54">
        <f xml:space="preserve"> T243</f>
        <v>0</v>
      </c>
      <c r="U535" s="54">
        <f xml:space="preserve"> U243</f>
        <v>0</v>
      </c>
      <c r="V535" s="58">
        <f>SUM(T535:U535)</f>
        <v>0</v>
      </c>
      <c r="W535" s="54">
        <f xml:space="preserve"> W243</f>
        <v>0</v>
      </c>
      <c r="X535" s="54">
        <f xml:space="preserve"> X243</f>
        <v>0</v>
      </c>
      <c r="Y535" s="58">
        <f>SUM(W535:X535)</f>
        <v>0</v>
      </c>
      <c r="Z535" s="54">
        <f xml:space="preserve"> Z243</f>
        <v>0</v>
      </c>
      <c r="AA535" s="54">
        <f xml:space="preserve"> AA243</f>
        <v>0</v>
      </c>
      <c r="AB535" s="58">
        <f>SUM(Z535:AA535)</f>
        <v>0</v>
      </c>
    </row>
    <row r="536" spans="2:28" ht="15" hidden="1" outlineLevel="6" x14ac:dyDescent="0.25">
      <c r="B536" s="61" t="s">
        <v>126</v>
      </c>
      <c r="C536" s="50"/>
      <c r="D536" s="50"/>
      <c r="E536" s="8" t="s">
        <v>19</v>
      </c>
      <c r="J536" s="54">
        <f xml:space="preserve"> J244</f>
        <v>0</v>
      </c>
      <c r="K536" s="54">
        <f t="shared" si="115"/>
        <v>0</v>
      </c>
      <c r="L536" s="54">
        <f t="shared" si="115"/>
        <v>0</v>
      </c>
      <c r="M536" s="54">
        <f t="shared" si="115"/>
        <v>0</v>
      </c>
      <c r="N536" s="58">
        <f>SUM(J536:M536)</f>
        <v>0</v>
      </c>
      <c r="O536" s="54">
        <f t="shared" si="116"/>
        <v>0</v>
      </c>
      <c r="P536" s="54">
        <f t="shared" si="116"/>
        <v>450</v>
      </c>
      <c r="Q536" s="54">
        <f t="shared" si="116"/>
        <v>3280</v>
      </c>
      <c r="R536" s="54">
        <f t="shared" si="116"/>
        <v>0</v>
      </c>
      <c r="S536" s="58">
        <f>SUM(O536:R536)</f>
        <v>3730</v>
      </c>
      <c r="T536" s="54">
        <f xml:space="preserve"> T244</f>
        <v>0</v>
      </c>
      <c r="U536" s="54">
        <f xml:space="preserve"> U244</f>
        <v>0</v>
      </c>
      <c r="V536" s="58">
        <f>SUM(T536:U536)</f>
        <v>0</v>
      </c>
      <c r="W536" s="54">
        <f xml:space="preserve"> W244</f>
        <v>0</v>
      </c>
      <c r="X536" s="54">
        <f xml:space="preserve"> X244</f>
        <v>0</v>
      </c>
      <c r="Y536" s="58">
        <f>SUM(W536:X536)</f>
        <v>0</v>
      </c>
      <c r="Z536" s="54">
        <f xml:space="preserve"> Z244</f>
        <v>0</v>
      </c>
      <c r="AA536" s="54">
        <f xml:space="preserve"> AA244</f>
        <v>0</v>
      </c>
      <c r="AB536" s="58">
        <f>SUM(Z536:AA536)</f>
        <v>0</v>
      </c>
    </row>
    <row r="537" spans="2:28" ht="15" hidden="1" outlineLevel="6" x14ac:dyDescent="0.25">
      <c r="B537" s="61" t="s">
        <v>164</v>
      </c>
      <c r="C537" s="50"/>
      <c r="D537" s="50"/>
      <c r="E537" s="8" t="s">
        <v>19</v>
      </c>
      <c r="J537" s="54">
        <f xml:space="preserve"> I537 + J535 - J536</f>
        <v>0</v>
      </c>
      <c r="K537" s="54">
        <f xml:space="preserve"> J537 + K535 - K536</f>
        <v>0</v>
      </c>
      <c r="L537" s="54">
        <f xml:space="preserve"> K537 + L535 - L536</f>
        <v>2560</v>
      </c>
      <c r="M537" s="54">
        <f xml:space="preserve"> L537 + M535 - M536</f>
        <v>3730</v>
      </c>
      <c r="N537" s="58">
        <f xml:space="preserve"> M537</f>
        <v>3730</v>
      </c>
      <c r="O537" s="54">
        <f xml:space="preserve"> N537 + O535 - O536</f>
        <v>3730</v>
      </c>
      <c r="P537" s="54">
        <f xml:space="preserve"> O537 + P535 - P536</f>
        <v>3280</v>
      </c>
      <c r="Q537" s="54">
        <f xml:space="preserve"> P537 + Q535 - Q536</f>
        <v>0</v>
      </c>
      <c r="R537" s="54">
        <f xml:space="preserve"> Q537 + R535 - R536</f>
        <v>0</v>
      </c>
      <c r="S537" s="58">
        <f xml:space="preserve"> R537</f>
        <v>0</v>
      </c>
      <c r="T537" s="54">
        <f xml:space="preserve"> S537 + T535 - T536</f>
        <v>0</v>
      </c>
      <c r="U537" s="54">
        <f xml:space="preserve"> T537 + U535 - U536</f>
        <v>0</v>
      </c>
      <c r="V537" s="58">
        <f xml:space="preserve"> U537</f>
        <v>0</v>
      </c>
      <c r="W537" s="54">
        <f xml:space="preserve"> V537 + W535 - W536</f>
        <v>0</v>
      </c>
      <c r="X537" s="54">
        <f xml:space="preserve"> W537 + X535 - X536</f>
        <v>0</v>
      </c>
      <c r="Y537" s="58">
        <f xml:space="preserve"> X537</f>
        <v>0</v>
      </c>
      <c r="Z537" s="54">
        <f xml:space="preserve"> Y537 + Z535 - Z536</f>
        <v>0</v>
      </c>
      <c r="AA537" s="54">
        <f xml:space="preserve"> Z537 + AA535 - AA536</f>
        <v>0</v>
      </c>
      <c r="AB537" s="58">
        <f xml:space="preserve"> AA537</f>
        <v>0</v>
      </c>
    </row>
    <row r="538" spans="2:28" ht="15" hidden="1" outlineLevel="6" x14ac:dyDescent="0.25">
      <c r="B538" s="61" t="s">
        <v>159</v>
      </c>
      <c r="C538" s="50"/>
      <c r="D538" s="50"/>
      <c r="E538" s="8" t="s">
        <v>19</v>
      </c>
      <c r="J538" s="54">
        <f xml:space="preserve">  (I541 + J537) * J534</f>
        <v>0</v>
      </c>
      <c r="K538" s="54">
        <f xml:space="preserve">  (J541 + K537) * K534</f>
        <v>0</v>
      </c>
      <c r="L538" s="54">
        <f xml:space="preserve">  (K541 + L537) * L534</f>
        <v>173.54232927344867</v>
      </c>
      <c r="M538" s="54">
        <f xml:space="preserve">  (L541 + M537) * M534</f>
        <v>252.85659694920452</v>
      </c>
      <c r="N538" s="58">
        <f>SUM(J538:M538)</f>
        <v>426.39892622265319</v>
      </c>
      <c r="O538" s="54">
        <f xml:space="preserve">  (N541 + O537) * O534</f>
        <v>252.85659694920452</v>
      </c>
      <c r="P538" s="54">
        <f xml:space="preserve">  (O541 + P537) * P534</f>
        <v>222.35110938160611</v>
      </c>
      <c r="Q538" s="54">
        <f xml:space="preserve">  (P541 + Q537) * Q534</f>
        <v>0</v>
      </c>
      <c r="R538" s="54">
        <f xml:space="preserve">  (Q541 + R537) * R534</f>
        <v>0</v>
      </c>
      <c r="S538" s="58">
        <f>SUM(O538:R538)</f>
        <v>475.20770633081065</v>
      </c>
      <c r="T538" s="54">
        <f xml:space="preserve">  (S541 + T537) * T534</f>
        <v>0</v>
      </c>
      <c r="U538" s="54">
        <f xml:space="preserve">  (T541 + U537) * U534</f>
        <v>0</v>
      </c>
      <c r="V538" s="58">
        <f>SUM(T538:U538)</f>
        <v>0</v>
      </c>
      <c r="W538" s="54">
        <f xml:space="preserve">  (V541 + W537) * W534</f>
        <v>0</v>
      </c>
      <c r="X538" s="54">
        <f xml:space="preserve">  (W541 + X537) * X534</f>
        <v>0</v>
      </c>
      <c r="Y538" s="58">
        <f>SUM(W538:X538)</f>
        <v>0</v>
      </c>
      <c r="Z538" s="54">
        <f xml:space="preserve">  (Y541 + Z537) * Z534</f>
        <v>0</v>
      </c>
      <c r="AA538" s="54">
        <f xml:space="preserve">  (Z541 + AA537) * AA534</f>
        <v>0</v>
      </c>
      <c r="AB538" s="58">
        <f>SUM(Z538:AA538)</f>
        <v>0</v>
      </c>
    </row>
    <row r="539" spans="2:28" ht="15" hidden="1" outlineLevel="6" x14ac:dyDescent="0.25">
      <c r="B539" s="61" t="s">
        <v>160</v>
      </c>
      <c r="C539" s="50"/>
      <c r="D539" s="50"/>
      <c r="E539" s="8" t="s">
        <v>19</v>
      </c>
      <c r="F539" s="11" t="s">
        <v>168</v>
      </c>
      <c r="J539" s="54">
        <f>J538</f>
        <v>0</v>
      </c>
      <c r="K539" s="54">
        <f t="shared" ref="K539:AB539" si="117">K538</f>
        <v>0</v>
      </c>
      <c r="L539" s="54">
        <f t="shared" si="117"/>
        <v>173.54232927344867</v>
      </c>
      <c r="M539" s="54">
        <f t="shared" si="117"/>
        <v>252.85659694920452</v>
      </c>
      <c r="N539" s="58">
        <f t="shared" si="117"/>
        <v>426.39892622265319</v>
      </c>
      <c r="O539" s="54">
        <f t="shared" si="117"/>
        <v>252.85659694920452</v>
      </c>
      <c r="P539" s="54">
        <f t="shared" si="117"/>
        <v>222.35110938160611</v>
      </c>
      <c r="Q539" s="54">
        <f t="shared" si="117"/>
        <v>0</v>
      </c>
      <c r="R539" s="54">
        <f t="shared" si="117"/>
        <v>0</v>
      </c>
      <c r="S539" s="58">
        <f t="shared" si="117"/>
        <v>475.20770633081065</v>
      </c>
      <c r="T539" s="54">
        <f t="shared" si="117"/>
        <v>0</v>
      </c>
      <c r="U539" s="54">
        <f t="shared" si="117"/>
        <v>0</v>
      </c>
      <c r="V539" s="58">
        <f t="shared" si="117"/>
        <v>0</v>
      </c>
      <c r="W539" s="54">
        <f t="shared" si="117"/>
        <v>0</v>
      </c>
      <c r="X539" s="54">
        <f t="shared" si="117"/>
        <v>0</v>
      </c>
      <c r="Y539" s="58">
        <f t="shared" si="117"/>
        <v>0</v>
      </c>
      <c r="Z539" s="54">
        <f t="shared" si="117"/>
        <v>0</v>
      </c>
      <c r="AA539" s="54">
        <f t="shared" si="117"/>
        <v>0</v>
      </c>
      <c r="AB539" s="58">
        <f t="shared" si="117"/>
        <v>0</v>
      </c>
    </row>
    <row r="540" spans="2:28" ht="15" hidden="1" outlineLevel="6" x14ac:dyDescent="0.25">
      <c r="B540" s="61" t="s">
        <v>165</v>
      </c>
      <c r="C540" s="50"/>
      <c r="D540" s="50"/>
      <c r="E540" s="8" t="s">
        <v>19</v>
      </c>
      <c r="J540" s="54">
        <f xml:space="preserve"> J538 - J539</f>
        <v>0</v>
      </c>
      <c r="K540" s="54">
        <f xml:space="preserve"> K538 - K539</f>
        <v>0</v>
      </c>
      <c r="L540" s="54">
        <f xml:space="preserve"> L538 - L539</f>
        <v>0</v>
      </c>
      <c r="M540" s="54">
        <f xml:space="preserve"> M538 - M539</f>
        <v>0</v>
      </c>
      <c r="N540" s="58">
        <f xml:space="preserve"> M540</f>
        <v>0</v>
      </c>
      <c r="O540" s="54">
        <f xml:space="preserve"> O538 - O539</f>
        <v>0</v>
      </c>
      <c r="P540" s="54">
        <f xml:space="preserve"> P538 - P539</f>
        <v>0</v>
      </c>
      <c r="Q540" s="54">
        <f xml:space="preserve"> Q538 - Q539</f>
        <v>0</v>
      </c>
      <c r="R540" s="54">
        <f xml:space="preserve"> R538 - R539</f>
        <v>0</v>
      </c>
      <c r="S540" s="58">
        <f xml:space="preserve"> R540</f>
        <v>0</v>
      </c>
      <c r="T540" s="54">
        <f xml:space="preserve"> T538 - T539</f>
        <v>0</v>
      </c>
      <c r="U540" s="54">
        <f xml:space="preserve"> U538 - U539</f>
        <v>0</v>
      </c>
      <c r="V540" s="58">
        <f xml:space="preserve"> U540</f>
        <v>0</v>
      </c>
      <c r="W540" s="54">
        <f xml:space="preserve"> W538 - W539</f>
        <v>0</v>
      </c>
      <c r="X540" s="54">
        <f xml:space="preserve"> X538 - X539</f>
        <v>0</v>
      </c>
      <c r="Y540" s="58">
        <f xml:space="preserve"> X540</f>
        <v>0</v>
      </c>
      <c r="Z540" s="54">
        <f xml:space="preserve"> Z538 - Z539</f>
        <v>0</v>
      </c>
      <c r="AA540" s="54">
        <f xml:space="preserve"> AA538 - AA539</f>
        <v>0</v>
      </c>
      <c r="AB540" s="58">
        <f xml:space="preserve"> AA540</f>
        <v>0</v>
      </c>
    </row>
    <row r="541" spans="2:28" ht="15" hidden="1" outlineLevel="6" x14ac:dyDescent="0.25">
      <c r="B541" s="61" t="s">
        <v>166</v>
      </c>
      <c r="C541" s="50"/>
      <c r="D541" s="50"/>
      <c r="E541" s="8" t="s">
        <v>19</v>
      </c>
      <c r="J541" s="54">
        <f xml:space="preserve">  I541 + J540</f>
        <v>0</v>
      </c>
      <c r="K541" s="54">
        <f xml:space="preserve">  J541 + K540</f>
        <v>0</v>
      </c>
      <c r="L541" s="54">
        <f xml:space="preserve">  K541 + L540</f>
        <v>0</v>
      </c>
      <c r="M541" s="54">
        <f xml:space="preserve">  L541 + M540</f>
        <v>0</v>
      </c>
      <c r="N541" s="58">
        <f xml:space="preserve"> M541</f>
        <v>0</v>
      </c>
      <c r="O541" s="54">
        <f xml:space="preserve">  N541 + O540</f>
        <v>0</v>
      </c>
      <c r="P541" s="54">
        <f xml:space="preserve">  O541 + P540</f>
        <v>0</v>
      </c>
      <c r="Q541" s="54">
        <f xml:space="preserve">  P541 + Q540</f>
        <v>0</v>
      </c>
      <c r="R541" s="54">
        <f xml:space="preserve">  Q541 + R540</f>
        <v>0</v>
      </c>
      <c r="S541" s="58">
        <f xml:space="preserve"> R541</f>
        <v>0</v>
      </c>
      <c r="T541" s="54">
        <f xml:space="preserve">  S541 + T540</f>
        <v>0</v>
      </c>
      <c r="U541" s="54">
        <f xml:space="preserve">  T541 + U540</f>
        <v>0</v>
      </c>
      <c r="V541" s="58">
        <f xml:space="preserve"> U541</f>
        <v>0</v>
      </c>
      <c r="W541" s="54">
        <f xml:space="preserve">  V541 + W540</f>
        <v>0</v>
      </c>
      <c r="X541" s="54">
        <f xml:space="preserve">  W541 + X540</f>
        <v>0</v>
      </c>
      <c r="Y541" s="58">
        <f xml:space="preserve"> X541</f>
        <v>0</v>
      </c>
      <c r="Z541" s="54">
        <f xml:space="preserve">  Y541 + Z540</f>
        <v>0</v>
      </c>
      <c r="AA541" s="54">
        <f xml:space="preserve">  Z541 + AA540</f>
        <v>0</v>
      </c>
      <c r="AB541" s="58">
        <f xml:space="preserve"> AA541</f>
        <v>0</v>
      </c>
    </row>
    <row r="542" spans="2:28" hidden="1" outlineLevel="6" x14ac:dyDescent="0.2">
      <c r="B542" s="61" t="s">
        <v>167</v>
      </c>
      <c r="C542" s="50"/>
      <c r="D542" s="50"/>
      <c r="E542" s="8" t="s">
        <v>19</v>
      </c>
      <c r="J542" s="54">
        <f xml:space="preserve">  J537 + J541</f>
        <v>0</v>
      </c>
      <c r="K542" s="54">
        <f t="shared" ref="K542:AB542" si="118" xml:space="preserve">  K537 + K541</f>
        <v>0</v>
      </c>
      <c r="L542" s="54">
        <f t="shared" si="118"/>
        <v>2560</v>
      </c>
      <c r="M542" s="54">
        <f t="shared" si="118"/>
        <v>3730</v>
      </c>
      <c r="N542" s="54">
        <f t="shared" si="118"/>
        <v>3730</v>
      </c>
      <c r="O542" s="54">
        <f t="shared" si="118"/>
        <v>3730</v>
      </c>
      <c r="P542" s="54">
        <f t="shared" si="118"/>
        <v>3280</v>
      </c>
      <c r="Q542" s="54">
        <f t="shared" si="118"/>
        <v>0</v>
      </c>
      <c r="R542" s="54">
        <f t="shared" si="118"/>
        <v>0</v>
      </c>
      <c r="S542" s="54">
        <f t="shared" si="118"/>
        <v>0</v>
      </c>
      <c r="T542" s="54">
        <f t="shared" si="118"/>
        <v>0</v>
      </c>
      <c r="U542" s="54">
        <f t="shared" si="118"/>
        <v>0</v>
      </c>
      <c r="V542" s="54">
        <f t="shared" si="118"/>
        <v>0</v>
      </c>
      <c r="W542" s="54">
        <f t="shared" si="118"/>
        <v>0</v>
      </c>
      <c r="X542" s="54">
        <f t="shared" si="118"/>
        <v>0</v>
      </c>
      <c r="Y542" s="54">
        <f t="shared" si="118"/>
        <v>0</v>
      </c>
      <c r="Z542" s="54">
        <f t="shared" si="118"/>
        <v>0</v>
      </c>
      <c r="AA542" s="54">
        <f t="shared" si="118"/>
        <v>0</v>
      </c>
      <c r="AB542" s="54">
        <f t="shared" si="118"/>
        <v>0</v>
      </c>
    </row>
    <row r="543" spans="2:28" hidden="1" outlineLevel="4" x14ac:dyDescent="0.25"/>
    <row r="544" spans="2:28" ht="15" hidden="1" outlineLevel="4" collapsed="1" x14ac:dyDescent="0.25">
      <c r="B544" s="62" t="s">
        <v>129</v>
      </c>
    </row>
    <row r="545" spans="2:28" hidden="1" outlineLevel="5" x14ac:dyDescent="0.25"/>
    <row r="546" spans="2:28" ht="15" hidden="1" outlineLevel="5" collapsed="1" x14ac:dyDescent="0.25">
      <c r="B546" s="74" t="s">
        <v>130</v>
      </c>
      <c r="C546" s="50"/>
      <c r="D546" s="50"/>
    </row>
    <row r="547" spans="2:28" hidden="1" outlineLevel="6" x14ac:dyDescent="0.2">
      <c r="B547" s="67" t="s">
        <v>162</v>
      </c>
      <c r="C547" s="50"/>
      <c r="D547" s="50"/>
      <c r="E547" s="52" t="s">
        <v>9</v>
      </c>
      <c r="J547" s="54">
        <f xml:space="preserve"> J249</f>
        <v>0</v>
      </c>
      <c r="K547" s="54">
        <f t="shared" ref="K547:AB547" si="119" xml:space="preserve"> K249</f>
        <v>0</v>
      </c>
      <c r="L547" s="54">
        <f t="shared" si="119"/>
        <v>0</v>
      </c>
      <c r="M547" s="54">
        <f t="shared" si="119"/>
        <v>0</v>
      </c>
      <c r="N547" s="54">
        <f t="shared" si="119"/>
        <v>0</v>
      </c>
      <c r="O547" s="54">
        <f t="shared" si="119"/>
        <v>0</v>
      </c>
      <c r="P547" s="54">
        <f t="shared" si="119"/>
        <v>0</v>
      </c>
      <c r="Q547" s="54">
        <f t="shared" si="119"/>
        <v>0</v>
      </c>
      <c r="R547" s="54">
        <f t="shared" si="119"/>
        <v>0</v>
      </c>
      <c r="S547" s="54">
        <f t="shared" si="119"/>
        <v>0</v>
      </c>
      <c r="T547" s="54">
        <f t="shared" si="119"/>
        <v>0</v>
      </c>
      <c r="U547" s="54">
        <f t="shared" si="119"/>
        <v>0</v>
      </c>
      <c r="V547" s="54">
        <f t="shared" si="119"/>
        <v>0</v>
      </c>
      <c r="W547" s="54">
        <f t="shared" si="119"/>
        <v>0</v>
      </c>
      <c r="X547" s="54">
        <f t="shared" si="119"/>
        <v>0</v>
      </c>
      <c r="Y547" s="54">
        <f t="shared" si="119"/>
        <v>0</v>
      </c>
      <c r="Z547" s="54">
        <f t="shared" si="119"/>
        <v>0</v>
      </c>
      <c r="AA547" s="54">
        <f t="shared" si="119"/>
        <v>0</v>
      </c>
      <c r="AB547" s="54">
        <f t="shared" si="119"/>
        <v>0</v>
      </c>
    </row>
    <row r="548" spans="2:28" hidden="1" outlineLevel="6" x14ac:dyDescent="0.2">
      <c r="B548" s="67" t="s">
        <v>163</v>
      </c>
      <c r="C548" s="50"/>
      <c r="D548" s="50"/>
      <c r="E548" s="52" t="s">
        <v>9</v>
      </c>
      <c r="J548" s="54">
        <f t="shared" ref="J548:AB548" si="120" xml:space="preserve">  POWER(1 + J547, J$7) - 1</f>
        <v>0</v>
      </c>
      <c r="K548" s="54">
        <f t="shared" si="120"/>
        <v>0</v>
      </c>
      <c r="L548" s="54">
        <f t="shared" si="120"/>
        <v>0</v>
      </c>
      <c r="M548" s="54">
        <f t="shared" si="120"/>
        <v>0</v>
      </c>
      <c r="N548" s="54">
        <f t="shared" si="120"/>
        <v>0</v>
      </c>
      <c r="O548" s="54">
        <f t="shared" si="120"/>
        <v>0</v>
      </c>
      <c r="P548" s="54">
        <f t="shared" si="120"/>
        <v>0</v>
      </c>
      <c r="Q548" s="54">
        <f t="shared" si="120"/>
        <v>0</v>
      </c>
      <c r="R548" s="54">
        <f t="shared" si="120"/>
        <v>0</v>
      </c>
      <c r="S548" s="54">
        <f t="shared" si="120"/>
        <v>0</v>
      </c>
      <c r="T548" s="54">
        <f t="shared" si="120"/>
        <v>0</v>
      </c>
      <c r="U548" s="54">
        <f t="shared" si="120"/>
        <v>0</v>
      </c>
      <c r="V548" s="54">
        <f t="shared" si="120"/>
        <v>0</v>
      </c>
      <c r="W548" s="54">
        <f t="shared" si="120"/>
        <v>0</v>
      </c>
      <c r="X548" s="54">
        <f t="shared" si="120"/>
        <v>0</v>
      </c>
      <c r="Y548" s="54">
        <f t="shared" si="120"/>
        <v>0</v>
      </c>
      <c r="Z548" s="54">
        <f t="shared" si="120"/>
        <v>0</v>
      </c>
      <c r="AA548" s="54">
        <f t="shared" si="120"/>
        <v>0</v>
      </c>
      <c r="AB548" s="54">
        <f t="shared" si="120"/>
        <v>0</v>
      </c>
    </row>
    <row r="549" spans="2:28" ht="15" hidden="1" outlineLevel="6" x14ac:dyDescent="0.25">
      <c r="B549" s="61" t="s">
        <v>158</v>
      </c>
      <c r="C549" s="50"/>
      <c r="D549" s="50"/>
      <c r="E549" s="8" t="s">
        <v>19</v>
      </c>
      <c r="J549" s="54">
        <f xml:space="preserve"> J250</f>
        <v>0</v>
      </c>
      <c r="K549" s="54">
        <f t="shared" ref="K549:M550" si="121" xml:space="preserve"> K250</f>
        <v>0</v>
      </c>
      <c r="L549" s="54">
        <f t="shared" si="121"/>
        <v>0</v>
      </c>
      <c r="M549" s="54">
        <f t="shared" si="121"/>
        <v>0</v>
      </c>
      <c r="N549" s="58">
        <f xml:space="preserve"> SUM(J549:M549)</f>
        <v>0</v>
      </c>
      <c r="O549" s="54">
        <f t="shared" ref="O549:R550" si="122" xml:space="preserve"> O250</f>
        <v>0</v>
      </c>
      <c r="P549" s="54">
        <f t="shared" si="122"/>
        <v>0</v>
      </c>
      <c r="Q549" s="54">
        <f t="shared" si="122"/>
        <v>0</v>
      </c>
      <c r="R549" s="54">
        <f t="shared" si="122"/>
        <v>0</v>
      </c>
      <c r="S549" s="58">
        <f xml:space="preserve"> SUM(O549:R549)</f>
        <v>0</v>
      </c>
      <c r="T549" s="54">
        <f xml:space="preserve"> T250</f>
        <v>0</v>
      </c>
      <c r="U549" s="54">
        <f xml:space="preserve"> U250</f>
        <v>0</v>
      </c>
      <c r="V549" s="58">
        <f xml:space="preserve"> SUM(T549:U549)</f>
        <v>0</v>
      </c>
      <c r="W549" s="54">
        <f xml:space="preserve"> W250</f>
        <v>0</v>
      </c>
      <c r="X549" s="54">
        <f xml:space="preserve"> X250</f>
        <v>0</v>
      </c>
      <c r="Y549" s="58">
        <f xml:space="preserve"> SUM(W549:X549)</f>
        <v>0</v>
      </c>
      <c r="Z549" s="54">
        <f xml:space="preserve"> Z250</f>
        <v>0</v>
      </c>
      <c r="AA549" s="54">
        <f xml:space="preserve"> AA250</f>
        <v>0</v>
      </c>
      <c r="AB549" s="58">
        <f xml:space="preserve"> SUM(Z549:AA549)</f>
        <v>0</v>
      </c>
    </row>
    <row r="550" spans="2:28" ht="15" hidden="1" outlineLevel="6" x14ac:dyDescent="0.25">
      <c r="B550" s="61" t="s">
        <v>126</v>
      </c>
      <c r="C550" s="50"/>
      <c r="D550" s="50"/>
      <c r="E550" s="8" t="s">
        <v>19</v>
      </c>
      <c r="J550" s="54">
        <f xml:space="preserve"> J251</f>
        <v>0</v>
      </c>
      <c r="K550" s="54">
        <f t="shared" si="121"/>
        <v>0</v>
      </c>
      <c r="L550" s="54">
        <f t="shared" si="121"/>
        <v>0</v>
      </c>
      <c r="M550" s="54">
        <f t="shared" si="121"/>
        <v>0</v>
      </c>
      <c r="N550" s="58">
        <f xml:space="preserve"> SUM(J550:M550)</f>
        <v>0</v>
      </c>
      <c r="O550" s="54">
        <f t="shared" si="122"/>
        <v>0</v>
      </c>
      <c r="P550" s="54">
        <f t="shared" si="122"/>
        <v>0</v>
      </c>
      <c r="Q550" s="54">
        <f t="shared" si="122"/>
        <v>0</v>
      </c>
      <c r="R550" s="54">
        <f t="shared" si="122"/>
        <v>0</v>
      </c>
      <c r="S550" s="58">
        <f xml:space="preserve"> SUM(O550:R550)</f>
        <v>0</v>
      </c>
      <c r="T550" s="54">
        <f xml:space="preserve"> T251</f>
        <v>0</v>
      </c>
      <c r="U550" s="54">
        <f xml:space="preserve"> U251</f>
        <v>0</v>
      </c>
      <c r="V550" s="58">
        <f xml:space="preserve"> SUM(T550:U550)</f>
        <v>0</v>
      </c>
      <c r="W550" s="54">
        <f xml:space="preserve"> W251</f>
        <v>0</v>
      </c>
      <c r="X550" s="54">
        <f xml:space="preserve"> X251</f>
        <v>0</v>
      </c>
      <c r="Y550" s="58">
        <f xml:space="preserve"> SUM(W550:X550)</f>
        <v>0</v>
      </c>
      <c r="Z550" s="54">
        <f xml:space="preserve"> Z251</f>
        <v>0</v>
      </c>
      <c r="AA550" s="54">
        <f xml:space="preserve"> AA251</f>
        <v>0</v>
      </c>
      <c r="AB550" s="58">
        <f xml:space="preserve"> SUM(Z550:AA550)</f>
        <v>0</v>
      </c>
    </row>
    <row r="551" spans="2:28" ht="15" hidden="1" outlineLevel="6" x14ac:dyDescent="0.25">
      <c r="B551" s="61" t="s">
        <v>164</v>
      </c>
      <c r="C551" s="50"/>
      <c r="D551" s="50"/>
      <c r="E551" s="8" t="s">
        <v>19</v>
      </c>
      <c r="J551" s="54">
        <f xml:space="preserve"> I551 + J549 - J550</f>
        <v>0</v>
      </c>
      <c r="K551" s="54">
        <f xml:space="preserve"> J551 + K549 - K550</f>
        <v>0</v>
      </c>
      <c r="L551" s="54">
        <f xml:space="preserve"> K551 + L549 - L550</f>
        <v>0</v>
      </c>
      <c r="M551" s="54">
        <f xml:space="preserve"> L551 + M549 - M550</f>
        <v>0</v>
      </c>
      <c r="N551" s="58">
        <f xml:space="preserve"> M551</f>
        <v>0</v>
      </c>
      <c r="O551" s="54">
        <f xml:space="preserve"> N551 + O549 - O550</f>
        <v>0</v>
      </c>
      <c r="P551" s="54">
        <f xml:space="preserve"> O551 + P549 - P550</f>
        <v>0</v>
      </c>
      <c r="Q551" s="54">
        <f xml:space="preserve"> P551 + Q549 - Q550</f>
        <v>0</v>
      </c>
      <c r="R551" s="54">
        <f xml:space="preserve"> Q551 + R549 - R550</f>
        <v>0</v>
      </c>
      <c r="S551" s="58">
        <f xml:space="preserve"> R551</f>
        <v>0</v>
      </c>
      <c r="T551" s="54">
        <f xml:space="preserve"> S551 + T549 - T550</f>
        <v>0</v>
      </c>
      <c r="U551" s="54">
        <f xml:space="preserve"> T551 + U549 - U550</f>
        <v>0</v>
      </c>
      <c r="V551" s="58">
        <f xml:space="preserve"> U551</f>
        <v>0</v>
      </c>
      <c r="W551" s="54">
        <f xml:space="preserve"> V551 + W549 - W550</f>
        <v>0</v>
      </c>
      <c r="X551" s="54">
        <f xml:space="preserve"> W551 + X549 - X550</f>
        <v>0</v>
      </c>
      <c r="Y551" s="58">
        <f xml:space="preserve"> X551</f>
        <v>0</v>
      </c>
      <c r="Z551" s="54">
        <f xml:space="preserve"> Y551 + Z549 - Z550</f>
        <v>0</v>
      </c>
      <c r="AA551" s="54">
        <f xml:space="preserve"> Z551 + AA549 - AA550</f>
        <v>0</v>
      </c>
      <c r="AB551" s="58">
        <f xml:space="preserve"> AA551</f>
        <v>0</v>
      </c>
    </row>
    <row r="552" spans="2:28" ht="15" hidden="1" outlineLevel="6" x14ac:dyDescent="0.25">
      <c r="B552" s="61" t="s">
        <v>159</v>
      </c>
      <c r="C552" s="50"/>
      <c r="D552" s="50"/>
      <c r="E552" s="8" t="s">
        <v>19</v>
      </c>
      <c r="J552" s="54">
        <f xml:space="preserve">  (I555 + J551) * J548</f>
        <v>0</v>
      </c>
      <c r="K552" s="54">
        <f xml:space="preserve">  (J555 + K551) * K548</f>
        <v>0</v>
      </c>
      <c r="L552" s="54">
        <f xml:space="preserve">  (K555 + L551) * L548</f>
        <v>0</v>
      </c>
      <c r="M552" s="54">
        <f xml:space="preserve">  (L555 + M551) * M548</f>
        <v>0</v>
      </c>
      <c r="N552" s="58">
        <f>SUM(J552:M552)</f>
        <v>0</v>
      </c>
      <c r="O552" s="54">
        <f xml:space="preserve">  (N555 + O551) * O548</f>
        <v>0</v>
      </c>
      <c r="P552" s="54">
        <f xml:space="preserve">  (O555 + P551) * P548</f>
        <v>0</v>
      </c>
      <c r="Q552" s="54">
        <f xml:space="preserve">  (P555 + Q551) * Q548</f>
        <v>0</v>
      </c>
      <c r="R552" s="54">
        <f xml:space="preserve">  (Q555 + R551) * R548</f>
        <v>0</v>
      </c>
      <c r="S552" s="58">
        <f>SUM(O552:R552)</f>
        <v>0</v>
      </c>
      <c r="T552" s="54">
        <f xml:space="preserve">  (S555 + T551) * T548</f>
        <v>0</v>
      </c>
      <c r="U552" s="54">
        <f xml:space="preserve">  (T555 + U551) * U548</f>
        <v>0</v>
      </c>
      <c r="V552" s="58">
        <f>SUM(T552:U552)</f>
        <v>0</v>
      </c>
      <c r="W552" s="54">
        <f xml:space="preserve">  (V555 + W551) * W548</f>
        <v>0</v>
      </c>
      <c r="X552" s="54">
        <f xml:space="preserve">  (W555 + X551) * X548</f>
        <v>0</v>
      </c>
      <c r="Y552" s="58">
        <f>SUM(W552:X552)</f>
        <v>0</v>
      </c>
      <c r="Z552" s="54">
        <f xml:space="preserve">  (Y555 + Z551) * Z548</f>
        <v>0</v>
      </c>
      <c r="AA552" s="54">
        <f xml:space="preserve">  (Z555 + AA551) * AA548</f>
        <v>0</v>
      </c>
      <c r="AB552" s="58">
        <f>SUM(Z552:AA552)</f>
        <v>0</v>
      </c>
    </row>
    <row r="553" spans="2:28" ht="15" hidden="1" outlineLevel="6" x14ac:dyDescent="0.25">
      <c r="B553" s="61" t="s">
        <v>160</v>
      </c>
      <c r="C553" s="50"/>
      <c r="D553" s="50"/>
      <c r="E553" s="8" t="s">
        <v>19</v>
      </c>
      <c r="F553" s="11" t="s">
        <v>168</v>
      </c>
      <c r="J553" s="54">
        <f>J552</f>
        <v>0</v>
      </c>
      <c r="K553" s="54">
        <f t="shared" ref="K553:AB553" si="123">K552</f>
        <v>0</v>
      </c>
      <c r="L553" s="54">
        <f t="shared" si="123"/>
        <v>0</v>
      </c>
      <c r="M553" s="54">
        <f t="shared" si="123"/>
        <v>0</v>
      </c>
      <c r="N553" s="58">
        <f t="shared" si="123"/>
        <v>0</v>
      </c>
      <c r="O553" s="54">
        <f t="shared" si="123"/>
        <v>0</v>
      </c>
      <c r="P553" s="54">
        <f t="shared" si="123"/>
        <v>0</v>
      </c>
      <c r="Q553" s="54">
        <f t="shared" si="123"/>
        <v>0</v>
      </c>
      <c r="R553" s="54">
        <f t="shared" si="123"/>
        <v>0</v>
      </c>
      <c r="S553" s="58">
        <f t="shared" si="123"/>
        <v>0</v>
      </c>
      <c r="T553" s="54">
        <f t="shared" si="123"/>
        <v>0</v>
      </c>
      <c r="U553" s="54">
        <f t="shared" si="123"/>
        <v>0</v>
      </c>
      <c r="V553" s="58">
        <f t="shared" si="123"/>
        <v>0</v>
      </c>
      <c r="W553" s="54">
        <f t="shared" si="123"/>
        <v>0</v>
      </c>
      <c r="X553" s="54">
        <f t="shared" si="123"/>
        <v>0</v>
      </c>
      <c r="Y553" s="58">
        <f t="shared" si="123"/>
        <v>0</v>
      </c>
      <c r="Z553" s="54">
        <f t="shared" si="123"/>
        <v>0</v>
      </c>
      <c r="AA553" s="54">
        <f t="shared" si="123"/>
        <v>0</v>
      </c>
      <c r="AB553" s="58">
        <f t="shared" si="123"/>
        <v>0</v>
      </c>
    </row>
    <row r="554" spans="2:28" ht="15" hidden="1" outlineLevel="6" x14ac:dyDescent="0.25">
      <c r="B554" s="61" t="s">
        <v>165</v>
      </c>
      <c r="C554" s="50"/>
      <c r="D554" s="50"/>
      <c r="E554" s="8" t="s">
        <v>19</v>
      </c>
      <c r="J554" s="54">
        <f xml:space="preserve"> J552 - J553</f>
        <v>0</v>
      </c>
      <c r="K554" s="54">
        <f xml:space="preserve"> K552 - K553</f>
        <v>0</v>
      </c>
      <c r="L554" s="54">
        <f xml:space="preserve"> L552 - L553</f>
        <v>0</v>
      </c>
      <c r="M554" s="54">
        <f xml:space="preserve"> M552 - M553</f>
        <v>0</v>
      </c>
      <c r="N554" s="58">
        <f xml:space="preserve"> M554</f>
        <v>0</v>
      </c>
      <c r="O554" s="54">
        <f xml:space="preserve"> O552 - O553</f>
        <v>0</v>
      </c>
      <c r="P554" s="54">
        <f xml:space="preserve"> P552 - P553</f>
        <v>0</v>
      </c>
      <c r="Q554" s="54">
        <f xml:space="preserve"> Q552 - Q553</f>
        <v>0</v>
      </c>
      <c r="R554" s="54">
        <f xml:space="preserve"> R552 - R553</f>
        <v>0</v>
      </c>
      <c r="S554" s="58">
        <f xml:space="preserve"> R554</f>
        <v>0</v>
      </c>
      <c r="T554" s="54">
        <f xml:space="preserve"> T552 - T553</f>
        <v>0</v>
      </c>
      <c r="U554" s="54">
        <f xml:space="preserve"> U552 - U553</f>
        <v>0</v>
      </c>
      <c r="V554" s="58">
        <f xml:space="preserve"> U554</f>
        <v>0</v>
      </c>
      <c r="W554" s="54">
        <f xml:space="preserve"> W552 - W553</f>
        <v>0</v>
      </c>
      <c r="X554" s="54">
        <f xml:space="preserve"> X552 - X553</f>
        <v>0</v>
      </c>
      <c r="Y554" s="58">
        <f xml:space="preserve"> X554</f>
        <v>0</v>
      </c>
      <c r="Z554" s="54">
        <f xml:space="preserve"> Z552 - Z553</f>
        <v>0</v>
      </c>
      <c r="AA554" s="54">
        <f xml:space="preserve"> AA552 - AA553</f>
        <v>0</v>
      </c>
      <c r="AB554" s="58">
        <f xml:space="preserve"> AA554</f>
        <v>0</v>
      </c>
    </row>
    <row r="555" spans="2:28" ht="15" hidden="1" outlineLevel="6" x14ac:dyDescent="0.25">
      <c r="B555" s="61" t="s">
        <v>166</v>
      </c>
      <c r="C555" s="50"/>
      <c r="D555" s="50"/>
      <c r="E555" s="8" t="s">
        <v>19</v>
      </c>
      <c r="J555" s="54">
        <f xml:space="preserve">  I555 + J554</f>
        <v>0</v>
      </c>
      <c r="K555" s="54">
        <f xml:space="preserve">  J555 + K554</f>
        <v>0</v>
      </c>
      <c r="L555" s="54">
        <f xml:space="preserve">  K555 + L554</f>
        <v>0</v>
      </c>
      <c r="M555" s="54">
        <f xml:space="preserve">  L555 + M554</f>
        <v>0</v>
      </c>
      <c r="N555" s="58">
        <f xml:space="preserve"> M555</f>
        <v>0</v>
      </c>
      <c r="O555" s="54">
        <f xml:space="preserve">  N555 + O554</f>
        <v>0</v>
      </c>
      <c r="P555" s="54">
        <f xml:space="preserve">  O555 + P554</f>
        <v>0</v>
      </c>
      <c r="Q555" s="54">
        <f xml:space="preserve">  P555 + Q554</f>
        <v>0</v>
      </c>
      <c r="R555" s="54">
        <f xml:space="preserve">  Q555 + R554</f>
        <v>0</v>
      </c>
      <c r="S555" s="58">
        <f xml:space="preserve"> R555</f>
        <v>0</v>
      </c>
      <c r="T555" s="54">
        <f xml:space="preserve">  S555 + T554</f>
        <v>0</v>
      </c>
      <c r="U555" s="54">
        <f xml:space="preserve">  T555 + U554</f>
        <v>0</v>
      </c>
      <c r="V555" s="58">
        <f xml:space="preserve"> U555</f>
        <v>0</v>
      </c>
      <c r="W555" s="54">
        <f xml:space="preserve">  V555 + W554</f>
        <v>0</v>
      </c>
      <c r="X555" s="54">
        <f xml:space="preserve">  W555 + X554</f>
        <v>0</v>
      </c>
      <c r="Y555" s="58">
        <f xml:space="preserve"> X555</f>
        <v>0</v>
      </c>
      <c r="Z555" s="54">
        <f xml:space="preserve">  Y555 + Z554</f>
        <v>0</v>
      </c>
      <c r="AA555" s="54">
        <f xml:space="preserve">  Z555 + AA554</f>
        <v>0</v>
      </c>
      <c r="AB555" s="58">
        <f xml:space="preserve"> AA555</f>
        <v>0</v>
      </c>
    </row>
    <row r="556" spans="2:28" hidden="1" outlineLevel="6" x14ac:dyDescent="0.2">
      <c r="B556" s="61" t="s">
        <v>167</v>
      </c>
      <c r="C556" s="50"/>
      <c r="D556" s="50"/>
      <c r="E556" s="8" t="s">
        <v>19</v>
      </c>
      <c r="J556" s="54">
        <f xml:space="preserve">  J551 + J555</f>
        <v>0</v>
      </c>
      <c r="K556" s="54">
        <f t="shared" ref="K556:AB556" si="124" xml:space="preserve">  K551 + K555</f>
        <v>0</v>
      </c>
      <c r="L556" s="54">
        <f t="shared" si="124"/>
        <v>0</v>
      </c>
      <c r="M556" s="54">
        <f t="shared" si="124"/>
        <v>0</v>
      </c>
      <c r="N556" s="54">
        <f t="shared" si="124"/>
        <v>0</v>
      </c>
      <c r="O556" s="54">
        <f t="shared" si="124"/>
        <v>0</v>
      </c>
      <c r="P556" s="54">
        <f t="shared" si="124"/>
        <v>0</v>
      </c>
      <c r="Q556" s="54">
        <f t="shared" si="124"/>
        <v>0</v>
      </c>
      <c r="R556" s="54">
        <f t="shared" si="124"/>
        <v>0</v>
      </c>
      <c r="S556" s="54">
        <f t="shared" si="124"/>
        <v>0</v>
      </c>
      <c r="T556" s="54">
        <f t="shared" si="124"/>
        <v>0</v>
      </c>
      <c r="U556" s="54">
        <f t="shared" si="124"/>
        <v>0</v>
      </c>
      <c r="V556" s="54">
        <f t="shared" si="124"/>
        <v>0</v>
      </c>
      <c r="W556" s="54">
        <f t="shared" si="124"/>
        <v>0</v>
      </c>
      <c r="X556" s="54">
        <f t="shared" si="124"/>
        <v>0</v>
      </c>
      <c r="Y556" s="54">
        <f t="shared" si="124"/>
        <v>0</v>
      </c>
      <c r="Z556" s="54">
        <f t="shared" si="124"/>
        <v>0</v>
      </c>
      <c r="AA556" s="54">
        <f t="shared" si="124"/>
        <v>0</v>
      </c>
      <c r="AB556" s="54">
        <f t="shared" si="124"/>
        <v>0</v>
      </c>
    </row>
    <row r="557" spans="2:28" hidden="1" outlineLevel="5" x14ac:dyDescent="0.25"/>
    <row r="558" spans="2:28" ht="15" hidden="1" outlineLevel="5" collapsed="1" x14ac:dyDescent="0.25">
      <c r="B558" s="74" t="s">
        <v>131</v>
      </c>
      <c r="C558" s="50"/>
      <c r="D558" s="50"/>
    </row>
    <row r="559" spans="2:28" hidden="1" outlineLevel="6" x14ac:dyDescent="0.2">
      <c r="B559" s="67" t="s">
        <v>162</v>
      </c>
      <c r="C559" s="50"/>
      <c r="D559" s="50"/>
      <c r="E559" s="52" t="s">
        <v>9</v>
      </c>
      <c r="J559" s="54">
        <f t="shared" ref="J559:AB559" si="125" xml:space="preserve"> J254</f>
        <v>0</v>
      </c>
      <c r="K559" s="54">
        <f t="shared" si="125"/>
        <v>0</v>
      </c>
      <c r="L559" s="54">
        <f t="shared" si="125"/>
        <v>0</v>
      </c>
      <c r="M559" s="54">
        <f t="shared" si="125"/>
        <v>0</v>
      </c>
      <c r="N559" s="54">
        <f t="shared" si="125"/>
        <v>0</v>
      </c>
      <c r="O559" s="54">
        <f t="shared" si="125"/>
        <v>0</v>
      </c>
      <c r="P559" s="54">
        <f t="shared" si="125"/>
        <v>0</v>
      </c>
      <c r="Q559" s="54">
        <f t="shared" si="125"/>
        <v>0</v>
      </c>
      <c r="R559" s="54">
        <f t="shared" si="125"/>
        <v>0</v>
      </c>
      <c r="S559" s="54">
        <f t="shared" si="125"/>
        <v>0</v>
      </c>
      <c r="T559" s="54">
        <f t="shared" si="125"/>
        <v>0</v>
      </c>
      <c r="U559" s="54">
        <f t="shared" si="125"/>
        <v>0</v>
      </c>
      <c r="V559" s="54">
        <f t="shared" si="125"/>
        <v>0</v>
      </c>
      <c r="W559" s="54">
        <f t="shared" si="125"/>
        <v>0</v>
      </c>
      <c r="X559" s="54">
        <f t="shared" si="125"/>
        <v>0</v>
      </c>
      <c r="Y559" s="54">
        <f t="shared" si="125"/>
        <v>0</v>
      </c>
      <c r="Z559" s="54">
        <f t="shared" si="125"/>
        <v>0</v>
      </c>
      <c r="AA559" s="54">
        <f t="shared" si="125"/>
        <v>0</v>
      </c>
      <c r="AB559" s="54">
        <f t="shared" si="125"/>
        <v>0</v>
      </c>
    </row>
    <row r="560" spans="2:28" hidden="1" outlineLevel="6" x14ac:dyDescent="0.2">
      <c r="B560" s="67" t="s">
        <v>163</v>
      </c>
      <c r="C560" s="50"/>
      <c r="D560" s="50"/>
      <c r="E560" s="52" t="s">
        <v>9</v>
      </c>
      <c r="J560" s="54">
        <f xml:space="preserve">  POWER(1 + J559, J$7) - 1</f>
        <v>0</v>
      </c>
      <c r="K560" s="54">
        <f xml:space="preserve">  POWER(1 + K559, K$7) - 1</f>
        <v>0</v>
      </c>
      <c r="L560" s="54">
        <f xml:space="preserve">  POWER(1 + L559, L$7) - 1</f>
        <v>0</v>
      </c>
      <c r="M560" s="54">
        <f xml:space="preserve">  POWER(1 + M559, M$7) - 1</f>
        <v>0</v>
      </c>
      <c r="N560" s="54">
        <f xml:space="preserve">  POWER(1 + N559, N$7) - 1</f>
        <v>0</v>
      </c>
      <c r="O560" s="54">
        <f t="shared" ref="O560:AB560" si="126" xml:space="preserve">  POWER(1 + O559, O$7) - 1</f>
        <v>0</v>
      </c>
      <c r="P560" s="54">
        <f t="shared" si="126"/>
        <v>0</v>
      </c>
      <c r="Q560" s="54">
        <f t="shared" si="126"/>
        <v>0</v>
      </c>
      <c r="R560" s="54">
        <f t="shared" si="126"/>
        <v>0</v>
      </c>
      <c r="S560" s="54">
        <f t="shared" si="126"/>
        <v>0</v>
      </c>
      <c r="T560" s="54">
        <f t="shared" si="126"/>
        <v>0</v>
      </c>
      <c r="U560" s="54">
        <f t="shared" si="126"/>
        <v>0</v>
      </c>
      <c r="V560" s="54">
        <f t="shared" si="126"/>
        <v>0</v>
      </c>
      <c r="W560" s="54">
        <f t="shared" si="126"/>
        <v>0</v>
      </c>
      <c r="X560" s="54">
        <f t="shared" si="126"/>
        <v>0</v>
      </c>
      <c r="Y560" s="54">
        <f t="shared" si="126"/>
        <v>0</v>
      </c>
      <c r="Z560" s="54">
        <f t="shared" si="126"/>
        <v>0</v>
      </c>
      <c r="AA560" s="54">
        <f t="shared" si="126"/>
        <v>0</v>
      </c>
      <c r="AB560" s="54">
        <f t="shared" si="126"/>
        <v>0</v>
      </c>
    </row>
    <row r="561" spans="2:28" ht="15" hidden="1" outlineLevel="6" x14ac:dyDescent="0.25">
      <c r="B561" s="61" t="s">
        <v>158</v>
      </c>
      <c r="C561" s="50"/>
      <c r="D561" s="50"/>
      <c r="E561" s="8" t="s">
        <v>19</v>
      </c>
      <c r="J561" s="54">
        <f t="shared" ref="J561:AA561" si="127" xml:space="preserve"> J255</f>
        <v>0</v>
      </c>
      <c r="K561" s="54">
        <f t="shared" si="127"/>
        <v>0</v>
      </c>
      <c r="L561" s="54">
        <f t="shared" si="127"/>
        <v>0</v>
      </c>
      <c r="M561" s="54">
        <f t="shared" si="127"/>
        <v>0</v>
      </c>
      <c r="N561" s="58">
        <f xml:space="preserve"> SUM(J561:M561)</f>
        <v>0</v>
      </c>
      <c r="O561" s="54">
        <f t="shared" si="127"/>
        <v>0</v>
      </c>
      <c r="P561" s="54">
        <f t="shared" si="127"/>
        <v>0</v>
      </c>
      <c r="Q561" s="54">
        <f t="shared" si="127"/>
        <v>0</v>
      </c>
      <c r="R561" s="54">
        <f t="shared" si="127"/>
        <v>0</v>
      </c>
      <c r="S561" s="58">
        <f xml:space="preserve"> SUM(O561:R561)</f>
        <v>0</v>
      </c>
      <c r="T561" s="54">
        <f t="shared" si="127"/>
        <v>0</v>
      </c>
      <c r="U561" s="54">
        <f t="shared" si="127"/>
        <v>0</v>
      </c>
      <c r="V561" s="58">
        <f xml:space="preserve"> SUM(T561:U561)</f>
        <v>0</v>
      </c>
      <c r="W561" s="54">
        <f t="shared" si="127"/>
        <v>0</v>
      </c>
      <c r="X561" s="54">
        <f t="shared" si="127"/>
        <v>0</v>
      </c>
      <c r="Y561" s="58">
        <f xml:space="preserve"> SUM(W561:X561)</f>
        <v>0</v>
      </c>
      <c r="Z561" s="54">
        <f t="shared" si="127"/>
        <v>0</v>
      </c>
      <c r="AA561" s="54">
        <f t="shared" si="127"/>
        <v>0</v>
      </c>
      <c r="AB561" s="58">
        <f xml:space="preserve"> SUM(Z561:AA561)</f>
        <v>0</v>
      </c>
    </row>
    <row r="562" spans="2:28" ht="15" hidden="1" outlineLevel="6" x14ac:dyDescent="0.25">
      <c r="B562" s="61" t="s">
        <v>126</v>
      </c>
      <c r="C562" s="50"/>
      <c r="D562" s="50"/>
      <c r="E562" s="8" t="s">
        <v>19</v>
      </c>
      <c r="J562" s="54">
        <f t="shared" ref="J562:AA562" si="128" xml:space="preserve"> J256</f>
        <v>0</v>
      </c>
      <c r="K562" s="54">
        <f t="shared" si="128"/>
        <v>0</v>
      </c>
      <c r="L562" s="54">
        <f t="shared" si="128"/>
        <v>0</v>
      </c>
      <c r="M562" s="54">
        <f t="shared" si="128"/>
        <v>0</v>
      </c>
      <c r="N562" s="58">
        <f xml:space="preserve"> SUM(J562:M562)</f>
        <v>0</v>
      </c>
      <c r="O562" s="54">
        <f t="shared" si="128"/>
        <v>0</v>
      </c>
      <c r="P562" s="54">
        <f t="shared" si="128"/>
        <v>0</v>
      </c>
      <c r="Q562" s="54">
        <f t="shared" si="128"/>
        <v>0</v>
      </c>
      <c r="R562" s="54">
        <f t="shared" si="128"/>
        <v>0</v>
      </c>
      <c r="S562" s="58">
        <f xml:space="preserve"> SUM(O562:R562)</f>
        <v>0</v>
      </c>
      <c r="T562" s="54">
        <f t="shared" si="128"/>
        <v>0</v>
      </c>
      <c r="U562" s="54">
        <f t="shared" si="128"/>
        <v>0</v>
      </c>
      <c r="V562" s="58">
        <f xml:space="preserve"> SUM(T562:U562)</f>
        <v>0</v>
      </c>
      <c r="W562" s="54">
        <f t="shared" si="128"/>
        <v>0</v>
      </c>
      <c r="X562" s="54">
        <f t="shared" si="128"/>
        <v>0</v>
      </c>
      <c r="Y562" s="58">
        <f xml:space="preserve"> SUM(W562:X562)</f>
        <v>0</v>
      </c>
      <c r="Z562" s="54">
        <f t="shared" si="128"/>
        <v>0</v>
      </c>
      <c r="AA562" s="54">
        <f t="shared" si="128"/>
        <v>0</v>
      </c>
      <c r="AB562" s="58">
        <f xml:space="preserve"> SUM(Z562:AA562)</f>
        <v>0</v>
      </c>
    </row>
    <row r="563" spans="2:28" ht="15" hidden="1" outlineLevel="6" x14ac:dyDescent="0.25">
      <c r="B563" s="61" t="s">
        <v>164</v>
      </c>
      <c r="C563" s="50"/>
      <c r="D563" s="50"/>
      <c r="E563" s="8" t="s">
        <v>19</v>
      </c>
      <c r="J563" s="54">
        <f xml:space="preserve"> I563 + J561 - J562</f>
        <v>0</v>
      </c>
      <c r="K563" s="54">
        <f xml:space="preserve"> J563 + K561 - K562</f>
        <v>0</v>
      </c>
      <c r="L563" s="54">
        <f xml:space="preserve"> K563 + L561 - L562</f>
        <v>0</v>
      </c>
      <c r="M563" s="54">
        <f xml:space="preserve"> L563 + M561 - M562</f>
        <v>0</v>
      </c>
      <c r="N563" s="58">
        <f xml:space="preserve"> M563</f>
        <v>0</v>
      </c>
      <c r="O563" s="54">
        <f xml:space="preserve"> N563 + O561 - O562</f>
        <v>0</v>
      </c>
      <c r="P563" s="54">
        <f xml:space="preserve"> O563 + P561 - P562</f>
        <v>0</v>
      </c>
      <c r="Q563" s="54">
        <f xml:space="preserve"> P563 + Q561 - Q562</f>
        <v>0</v>
      </c>
      <c r="R563" s="54">
        <f xml:space="preserve"> Q563 + R561 - R562</f>
        <v>0</v>
      </c>
      <c r="S563" s="58">
        <f xml:space="preserve"> R563</f>
        <v>0</v>
      </c>
      <c r="T563" s="54">
        <f xml:space="preserve"> S563 + T561 - T562</f>
        <v>0</v>
      </c>
      <c r="U563" s="54">
        <f xml:space="preserve"> T563 + U561 - U562</f>
        <v>0</v>
      </c>
      <c r="V563" s="58">
        <f xml:space="preserve"> U563</f>
        <v>0</v>
      </c>
      <c r="W563" s="54">
        <f xml:space="preserve"> V563 + W561 - W562</f>
        <v>0</v>
      </c>
      <c r="X563" s="54">
        <f xml:space="preserve"> W563 + X561 - X562</f>
        <v>0</v>
      </c>
      <c r="Y563" s="58">
        <f xml:space="preserve"> X563</f>
        <v>0</v>
      </c>
      <c r="Z563" s="54">
        <f xml:space="preserve"> Y563 + Z561 - Z562</f>
        <v>0</v>
      </c>
      <c r="AA563" s="54">
        <f xml:space="preserve"> Z563 + AA561 - AA562</f>
        <v>0</v>
      </c>
      <c r="AB563" s="58">
        <f xml:space="preserve"> AA563</f>
        <v>0</v>
      </c>
    </row>
    <row r="564" spans="2:28" ht="15" hidden="1" outlineLevel="6" x14ac:dyDescent="0.25">
      <c r="B564" s="61" t="s">
        <v>159</v>
      </c>
      <c r="C564" s="50"/>
      <c r="D564" s="50"/>
      <c r="E564" s="8" t="s">
        <v>19</v>
      </c>
      <c r="J564" s="54">
        <f xml:space="preserve">  (I567 + J563) * J560</f>
        <v>0</v>
      </c>
      <c r="K564" s="54">
        <f xml:space="preserve">  (J567 + K563) * K560</f>
        <v>0</v>
      </c>
      <c r="L564" s="54">
        <f xml:space="preserve">  (K567 + L563) * L560</f>
        <v>0</v>
      </c>
      <c r="M564" s="54">
        <f xml:space="preserve">  (L567 + M563) * M560</f>
        <v>0</v>
      </c>
      <c r="N564" s="58">
        <f>SUM(J564:M564)</f>
        <v>0</v>
      </c>
      <c r="O564" s="54">
        <f xml:space="preserve">  (N567 + O563) * O560</f>
        <v>0</v>
      </c>
      <c r="P564" s="54">
        <f xml:space="preserve">  (O567 + P563) * P560</f>
        <v>0</v>
      </c>
      <c r="Q564" s="54">
        <f xml:space="preserve">  (P567 + Q563) * Q560</f>
        <v>0</v>
      </c>
      <c r="R564" s="54">
        <f xml:space="preserve">  (Q567 + R563) * R560</f>
        <v>0</v>
      </c>
      <c r="S564" s="58">
        <f>SUM(O564:R564)</f>
        <v>0</v>
      </c>
      <c r="T564" s="54">
        <f xml:space="preserve">  (S567 + T563) * T560</f>
        <v>0</v>
      </c>
      <c r="U564" s="54">
        <f xml:space="preserve">  (T567 + U563) * U560</f>
        <v>0</v>
      </c>
      <c r="V564" s="58">
        <f>SUM(T564:U564)</f>
        <v>0</v>
      </c>
      <c r="W564" s="54">
        <f xml:space="preserve">  (V567 + W563) * W560</f>
        <v>0</v>
      </c>
      <c r="X564" s="54">
        <f xml:space="preserve">  (W567 + X563) * X560</f>
        <v>0</v>
      </c>
      <c r="Y564" s="58">
        <f>SUM(W564:X564)</f>
        <v>0</v>
      </c>
      <c r="Z564" s="54">
        <f xml:space="preserve">  (Y567 + Z563) * Z560</f>
        <v>0</v>
      </c>
      <c r="AA564" s="54">
        <f xml:space="preserve">  (Z567 + AA563) * AA560</f>
        <v>0</v>
      </c>
      <c r="AB564" s="58">
        <f>SUM(Z564:AA564)</f>
        <v>0</v>
      </c>
    </row>
    <row r="565" spans="2:28" ht="15" hidden="1" outlineLevel="6" x14ac:dyDescent="0.25">
      <c r="B565" s="61" t="s">
        <v>160</v>
      </c>
      <c r="C565" s="50"/>
      <c r="D565" s="50"/>
      <c r="E565" s="8" t="s">
        <v>19</v>
      </c>
      <c r="F565" s="11" t="s">
        <v>168</v>
      </c>
      <c r="J565" s="54">
        <f>J564</f>
        <v>0</v>
      </c>
      <c r="K565" s="54">
        <f t="shared" ref="K565:AB565" si="129">K564</f>
        <v>0</v>
      </c>
      <c r="L565" s="54">
        <f t="shared" si="129"/>
        <v>0</v>
      </c>
      <c r="M565" s="54">
        <f t="shared" si="129"/>
        <v>0</v>
      </c>
      <c r="N565" s="58">
        <f t="shared" si="129"/>
        <v>0</v>
      </c>
      <c r="O565" s="54">
        <f t="shared" si="129"/>
        <v>0</v>
      </c>
      <c r="P565" s="54">
        <f t="shared" si="129"/>
        <v>0</v>
      </c>
      <c r="Q565" s="54">
        <f t="shared" si="129"/>
        <v>0</v>
      </c>
      <c r="R565" s="54">
        <f t="shared" si="129"/>
        <v>0</v>
      </c>
      <c r="S565" s="58">
        <f t="shared" si="129"/>
        <v>0</v>
      </c>
      <c r="T565" s="54">
        <f t="shared" si="129"/>
        <v>0</v>
      </c>
      <c r="U565" s="54">
        <f t="shared" si="129"/>
        <v>0</v>
      </c>
      <c r="V565" s="58">
        <f t="shared" si="129"/>
        <v>0</v>
      </c>
      <c r="W565" s="54">
        <f t="shared" si="129"/>
        <v>0</v>
      </c>
      <c r="X565" s="54">
        <f t="shared" si="129"/>
        <v>0</v>
      </c>
      <c r="Y565" s="58">
        <f t="shared" si="129"/>
        <v>0</v>
      </c>
      <c r="Z565" s="54">
        <f t="shared" si="129"/>
        <v>0</v>
      </c>
      <c r="AA565" s="54">
        <f t="shared" si="129"/>
        <v>0</v>
      </c>
      <c r="AB565" s="58">
        <f t="shared" si="129"/>
        <v>0</v>
      </c>
    </row>
    <row r="566" spans="2:28" ht="15" hidden="1" outlineLevel="6" x14ac:dyDescent="0.25">
      <c r="B566" s="61" t="s">
        <v>165</v>
      </c>
      <c r="C566" s="50"/>
      <c r="D566" s="50"/>
      <c r="E566" s="8" t="s">
        <v>19</v>
      </c>
      <c r="J566" s="54">
        <f xml:space="preserve"> J564 - J565</f>
        <v>0</v>
      </c>
      <c r="K566" s="54">
        <f xml:space="preserve"> K564 - K565</f>
        <v>0</v>
      </c>
      <c r="L566" s="54">
        <f xml:space="preserve"> L564 - L565</f>
        <v>0</v>
      </c>
      <c r="M566" s="54">
        <f xml:space="preserve"> M564 - M565</f>
        <v>0</v>
      </c>
      <c r="N566" s="58">
        <f xml:space="preserve"> M566</f>
        <v>0</v>
      </c>
      <c r="O566" s="54">
        <f xml:space="preserve"> O564 - O565</f>
        <v>0</v>
      </c>
      <c r="P566" s="54">
        <f xml:space="preserve"> P564 - P565</f>
        <v>0</v>
      </c>
      <c r="Q566" s="54">
        <f xml:space="preserve"> Q564 - Q565</f>
        <v>0</v>
      </c>
      <c r="R566" s="54">
        <f xml:space="preserve"> R564 - R565</f>
        <v>0</v>
      </c>
      <c r="S566" s="58">
        <f xml:space="preserve"> R566</f>
        <v>0</v>
      </c>
      <c r="T566" s="54">
        <f xml:space="preserve"> T564 - T565</f>
        <v>0</v>
      </c>
      <c r="U566" s="54">
        <f xml:space="preserve"> U564 - U565</f>
        <v>0</v>
      </c>
      <c r="V566" s="58">
        <f xml:space="preserve"> U566</f>
        <v>0</v>
      </c>
      <c r="W566" s="54">
        <f xml:space="preserve"> W564 - W565</f>
        <v>0</v>
      </c>
      <c r="X566" s="54">
        <f xml:space="preserve"> X564 - X565</f>
        <v>0</v>
      </c>
      <c r="Y566" s="58">
        <f xml:space="preserve"> X566</f>
        <v>0</v>
      </c>
      <c r="Z566" s="54">
        <f xml:space="preserve"> Z564 - Z565</f>
        <v>0</v>
      </c>
      <c r="AA566" s="54">
        <f xml:space="preserve"> AA564 - AA565</f>
        <v>0</v>
      </c>
      <c r="AB566" s="58">
        <f xml:space="preserve"> AA566</f>
        <v>0</v>
      </c>
    </row>
    <row r="567" spans="2:28" ht="15" hidden="1" outlineLevel="6" x14ac:dyDescent="0.25">
      <c r="B567" s="61" t="s">
        <v>166</v>
      </c>
      <c r="C567" s="50"/>
      <c r="D567" s="50"/>
      <c r="E567" s="8" t="s">
        <v>19</v>
      </c>
      <c r="J567" s="54">
        <f xml:space="preserve">  I567 + J566</f>
        <v>0</v>
      </c>
      <c r="K567" s="54">
        <f xml:space="preserve">  J567 + K566</f>
        <v>0</v>
      </c>
      <c r="L567" s="54">
        <f xml:space="preserve">  K567 + L566</f>
        <v>0</v>
      </c>
      <c r="M567" s="54">
        <f xml:space="preserve">  L567 + M566</f>
        <v>0</v>
      </c>
      <c r="N567" s="58">
        <f xml:space="preserve"> M567</f>
        <v>0</v>
      </c>
      <c r="O567" s="54">
        <f xml:space="preserve">  N567 + O566</f>
        <v>0</v>
      </c>
      <c r="P567" s="54">
        <f xml:space="preserve">  O567 + P566</f>
        <v>0</v>
      </c>
      <c r="Q567" s="54">
        <f xml:space="preserve">  P567 + Q566</f>
        <v>0</v>
      </c>
      <c r="R567" s="54">
        <f xml:space="preserve">  Q567 + R566</f>
        <v>0</v>
      </c>
      <c r="S567" s="58">
        <f xml:space="preserve"> R567</f>
        <v>0</v>
      </c>
      <c r="T567" s="54">
        <f xml:space="preserve">  S567 + T566</f>
        <v>0</v>
      </c>
      <c r="U567" s="54">
        <f xml:space="preserve">  T567 + U566</f>
        <v>0</v>
      </c>
      <c r="V567" s="58">
        <f xml:space="preserve"> U567</f>
        <v>0</v>
      </c>
      <c r="W567" s="54">
        <f xml:space="preserve">  V567 + W566</f>
        <v>0</v>
      </c>
      <c r="X567" s="54">
        <f xml:space="preserve">  W567 + X566</f>
        <v>0</v>
      </c>
      <c r="Y567" s="58">
        <f xml:space="preserve"> X567</f>
        <v>0</v>
      </c>
      <c r="Z567" s="54">
        <f xml:space="preserve">  Y567 + Z566</f>
        <v>0</v>
      </c>
      <c r="AA567" s="54">
        <f xml:space="preserve">  Z567 + AA566</f>
        <v>0</v>
      </c>
      <c r="AB567" s="58">
        <f xml:space="preserve"> AA567</f>
        <v>0</v>
      </c>
    </row>
    <row r="568" spans="2:28" hidden="1" outlineLevel="6" x14ac:dyDescent="0.2">
      <c r="B568" s="61" t="s">
        <v>167</v>
      </c>
      <c r="C568" s="50"/>
      <c r="D568" s="50"/>
      <c r="E568" s="8" t="s">
        <v>19</v>
      </c>
      <c r="J568" s="54">
        <f xml:space="preserve">  J563 + J567</f>
        <v>0</v>
      </c>
      <c r="K568" s="54">
        <f t="shared" ref="K568:AB568" si="130" xml:space="preserve">  K563 + K567</f>
        <v>0</v>
      </c>
      <c r="L568" s="54">
        <f t="shared" si="130"/>
        <v>0</v>
      </c>
      <c r="M568" s="54">
        <f t="shared" si="130"/>
        <v>0</v>
      </c>
      <c r="N568" s="54">
        <f t="shared" si="130"/>
        <v>0</v>
      </c>
      <c r="O568" s="54">
        <f t="shared" si="130"/>
        <v>0</v>
      </c>
      <c r="P568" s="54">
        <f t="shared" si="130"/>
        <v>0</v>
      </c>
      <c r="Q568" s="54">
        <f t="shared" si="130"/>
        <v>0</v>
      </c>
      <c r="R568" s="54">
        <f t="shared" si="130"/>
        <v>0</v>
      </c>
      <c r="S568" s="54">
        <f t="shared" si="130"/>
        <v>0</v>
      </c>
      <c r="T568" s="54">
        <f t="shared" si="130"/>
        <v>0</v>
      </c>
      <c r="U568" s="54">
        <f t="shared" si="130"/>
        <v>0</v>
      </c>
      <c r="V568" s="54">
        <f t="shared" si="130"/>
        <v>0</v>
      </c>
      <c r="W568" s="54">
        <f t="shared" si="130"/>
        <v>0</v>
      </c>
      <c r="X568" s="54">
        <f t="shared" si="130"/>
        <v>0</v>
      </c>
      <c r="Y568" s="54">
        <f t="shared" si="130"/>
        <v>0</v>
      </c>
      <c r="Z568" s="54">
        <f t="shared" si="130"/>
        <v>0</v>
      </c>
      <c r="AA568" s="54">
        <f t="shared" si="130"/>
        <v>0</v>
      </c>
      <c r="AB568" s="54">
        <f t="shared" si="130"/>
        <v>0</v>
      </c>
    </row>
    <row r="569" spans="2:28" hidden="1" outlineLevel="2" x14ac:dyDescent="0.25"/>
    <row r="570" spans="2:28" ht="15" hidden="1" outlineLevel="2" collapsed="1" x14ac:dyDescent="0.25">
      <c r="B570" s="80" t="s">
        <v>170</v>
      </c>
      <c r="C570" s="81"/>
      <c r="D570" s="81"/>
      <c r="E570" s="82"/>
      <c r="F570" s="83"/>
      <c r="G570" s="83"/>
      <c r="H570" s="83"/>
      <c r="I570" s="81"/>
      <c r="J570" s="82"/>
      <c r="K570" s="82"/>
      <c r="L570" s="82"/>
      <c r="M570" s="82"/>
      <c r="N570" s="82"/>
      <c r="O570" s="81"/>
      <c r="P570" s="81"/>
      <c r="Q570" s="81"/>
      <c r="R570" s="81"/>
      <c r="S570" s="81"/>
      <c r="T570" s="81"/>
      <c r="U570" s="81"/>
      <c r="V570" s="81"/>
      <c r="W570" s="81"/>
      <c r="X570" s="81"/>
      <c r="Y570" s="81"/>
      <c r="Z570" s="81"/>
      <c r="AA570" s="81"/>
      <c r="AB570" s="81"/>
    </row>
    <row r="571" spans="2:28" hidden="1" outlineLevel="3" x14ac:dyDescent="0.25"/>
    <row r="572" spans="2:28" ht="15" hidden="1" outlineLevel="3" x14ac:dyDescent="0.25">
      <c r="B572" s="49" t="s">
        <v>171</v>
      </c>
    </row>
    <row r="573" spans="2:28" ht="15" hidden="1" outlineLevel="3" x14ac:dyDescent="0.25">
      <c r="B573" s="41" t="s">
        <v>172</v>
      </c>
      <c r="E573" s="35" t="s">
        <v>19</v>
      </c>
      <c r="J573" s="58">
        <v>0</v>
      </c>
      <c r="K573" s="58">
        <f xml:space="preserve">  J736</f>
        <v>4.0219062237511025</v>
      </c>
      <c r="L573" s="58">
        <f t="shared" ref="L573:AB573" si="131" xml:space="preserve">  K736</f>
        <v>17.641859184241184</v>
      </c>
      <c r="M573" s="58">
        <f t="shared" si="131"/>
        <v>-13.138558808326252</v>
      </c>
      <c r="N573" s="58">
        <f t="shared" si="131"/>
        <v>-7.9212424889547037</v>
      </c>
      <c r="O573" s="58">
        <f t="shared" si="131"/>
        <v>600.60396411070906</v>
      </c>
      <c r="P573" s="58">
        <f t="shared" si="131"/>
        <v>2.4943232980074299</v>
      </c>
      <c r="Q573" s="58">
        <f t="shared" si="131"/>
        <v>61.519012834084151</v>
      </c>
      <c r="R573" s="58">
        <f t="shared" si="131"/>
        <v>785.67252584371272</v>
      </c>
      <c r="S573" s="58">
        <f t="shared" si="131"/>
        <v>5442.7526445648473</v>
      </c>
      <c r="T573" s="58">
        <f t="shared" si="131"/>
        <v>10642.438506540657</v>
      </c>
      <c r="U573" s="58">
        <f t="shared" si="131"/>
        <v>16981.850573199663</v>
      </c>
      <c r="V573" s="58">
        <f t="shared" si="131"/>
        <v>17359.143911432464</v>
      </c>
      <c r="W573" s="58">
        <f t="shared" si="131"/>
        <v>35240.994484632116</v>
      </c>
      <c r="X573" s="58">
        <f t="shared" si="131"/>
        <v>19811.493189077391</v>
      </c>
      <c r="Y573" s="58">
        <f t="shared" si="131"/>
        <v>23209.67817074565</v>
      </c>
      <c r="Z573" s="58">
        <f t="shared" si="131"/>
        <v>44483.671359823056</v>
      </c>
      <c r="AA573" s="58">
        <f t="shared" si="131"/>
        <v>27328.92359811327</v>
      </c>
      <c r="AB573" s="58">
        <f t="shared" si="131"/>
        <v>30559.461593617514</v>
      </c>
    </row>
    <row r="574" spans="2:28" hidden="1" outlineLevel="3" x14ac:dyDescent="0.2">
      <c r="B574" s="41" t="s">
        <v>173</v>
      </c>
      <c r="E574" s="35" t="s">
        <v>19</v>
      </c>
      <c r="J574" s="54">
        <v>0</v>
      </c>
      <c r="K574" s="54">
        <f xml:space="preserve"> SUM($J573:K573)</f>
        <v>4.0219062237511025</v>
      </c>
      <c r="L574" s="54">
        <f xml:space="preserve"> SUM($J573:L573)</f>
        <v>21.663765407992287</v>
      </c>
      <c r="M574" s="54">
        <f xml:space="preserve"> SUM($J573:M573)</f>
        <v>8.5252065996660349</v>
      </c>
      <c r="N574" s="54">
        <f xml:space="preserve"> SUM($J573:N573)</f>
        <v>0.60396411071133116</v>
      </c>
      <c r="O574" s="54">
        <f xml:space="preserve"> SUM($J573:O573) - $O573</f>
        <v>0.60396411071133116</v>
      </c>
      <c r="P574" s="54">
        <f xml:space="preserve"> SUM($J573:P573) - $O573</f>
        <v>3.0982874087187611</v>
      </c>
      <c r="Q574" s="54">
        <f xml:space="preserve"> SUM($J573:Q573) - $O573</f>
        <v>64.617300242802912</v>
      </c>
      <c r="R574" s="54">
        <f xml:space="preserve"> SUM($J573:R573) - $O573</f>
        <v>850.28982608651563</v>
      </c>
      <c r="S574" s="54">
        <f xml:space="preserve"> SUM($J573:S573) - $O573</f>
        <v>6293.0424706513631</v>
      </c>
      <c r="T574" s="54">
        <f xml:space="preserve"> SUM($J573:T573) - $O573 -  $T573</f>
        <v>6293.0424706513622</v>
      </c>
      <c r="U574" s="54">
        <f xml:space="preserve"> SUM($J573:U573) - $O573 -  $T573</f>
        <v>23274.893043851025</v>
      </c>
      <c r="V574" s="54">
        <f xml:space="preserve"> SUM($J573:V573) - $O573 -  $T573</f>
        <v>40634.036955283489</v>
      </c>
      <c r="W574" s="54">
        <f xml:space="preserve"> SUM($J573:W573) - $O573 -  $T573 - $W573</f>
        <v>40634.036955283489</v>
      </c>
      <c r="X574" s="54">
        <f xml:space="preserve"> SUM($J573:X573) - $O573 -  $T573 - $W573</f>
        <v>60445.530144360877</v>
      </c>
      <c r="Y574" s="54">
        <f xml:space="preserve"> SUM($J573:Y573) - $O573 -  $T573 - $W573</f>
        <v>83655.208315106531</v>
      </c>
      <c r="Z574" s="54">
        <f xml:space="preserve"> SUM($J573:Z573) - $O573 -  $T573 - $W573 - $Z573</f>
        <v>83655.208315106502</v>
      </c>
      <c r="AA574" s="54">
        <f xml:space="preserve"> SUM($J573:AA573) - $O573 -  $T573 - $W573 - $Z573</f>
        <v>110984.13191321978</v>
      </c>
      <c r="AB574" s="54">
        <f xml:space="preserve"> SUM($J573:AB573) - $O573 -  $T573 - $W573 - $Z573</f>
        <v>141543.59350683729</v>
      </c>
    </row>
    <row r="575" spans="2:28" hidden="1" outlineLevel="3" x14ac:dyDescent="0.2">
      <c r="B575" s="38" t="s">
        <v>12</v>
      </c>
      <c r="E575" s="30" t="s">
        <v>9</v>
      </c>
      <c r="J575" s="55">
        <f t="shared" ref="J575:AB575" si="132" xml:space="preserve"> J16</f>
        <v>2.4113689084445111E-2</v>
      </c>
      <c r="K575" s="55">
        <f t="shared" si="132"/>
        <v>2.4113689084445111E-2</v>
      </c>
      <c r="L575" s="55">
        <f t="shared" si="132"/>
        <v>2.4113689084445111E-2</v>
      </c>
      <c r="M575" s="55">
        <f t="shared" si="132"/>
        <v>2.4113689084445111E-2</v>
      </c>
      <c r="N575" s="55">
        <f t="shared" si="132"/>
        <v>0.1</v>
      </c>
      <c r="O575" s="55">
        <f t="shared" si="132"/>
        <v>2.4113689084445111E-2</v>
      </c>
      <c r="P575" s="55">
        <f t="shared" si="132"/>
        <v>2.4113689084445111E-2</v>
      </c>
      <c r="Q575" s="55">
        <f t="shared" si="132"/>
        <v>2.4113689084445111E-2</v>
      </c>
      <c r="R575" s="55">
        <f t="shared" si="132"/>
        <v>2.4113689084445111E-2</v>
      </c>
      <c r="S575" s="55">
        <f t="shared" si="132"/>
        <v>0.1</v>
      </c>
      <c r="T575" s="55">
        <f t="shared" si="132"/>
        <v>4.8808848170151631E-2</v>
      </c>
      <c r="U575" s="55">
        <f t="shared" si="132"/>
        <v>4.8808848170151631E-2</v>
      </c>
      <c r="V575" s="55">
        <f t="shared" si="132"/>
        <v>0.1</v>
      </c>
      <c r="W575" s="55">
        <f t="shared" si="132"/>
        <v>4.8808848170151631E-2</v>
      </c>
      <c r="X575" s="55">
        <f t="shared" si="132"/>
        <v>4.8808848170151631E-2</v>
      </c>
      <c r="Y575" s="55">
        <f t="shared" si="132"/>
        <v>0.1</v>
      </c>
      <c r="Z575" s="55">
        <f t="shared" si="132"/>
        <v>4.8808848170151631E-2</v>
      </c>
      <c r="AA575" s="55">
        <f t="shared" si="132"/>
        <v>4.8808848170151631E-2</v>
      </c>
      <c r="AB575" s="55">
        <f t="shared" si="132"/>
        <v>0.1</v>
      </c>
    </row>
    <row r="576" spans="2:28" hidden="1" outlineLevel="3" x14ac:dyDescent="0.2">
      <c r="B576" s="1" t="s">
        <v>174</v>
      </c>
      <c r="E576" s="35" t="s">
        <v>19</v>
      </c>
      <c r="J576" s="54">
        <f t="shared" ref="J576:AA576" si="133" xml:space="preserve"> IF(J574&gt;0, J574 * J575, 0)</f>
        <v>0</v>
      </c>
      <c r="K576" s="54">
        <f t="shared" si="133"/>
        <v>9.6982996206328817E-2</v>
      </c>
      <c r="L576" s="54">
        <f t="shared" si="133"/>
        <v>0.52239330344668322</v>
      </c>
      <c r="M576" s="54">
        <f xml:space="preserve"> IF(M574&gt;0, M574 * M575, 0)</f>
        <v>0.20557418132500629</v>
      </c>
      <c r="N576" s="54">
        <f>SUM(J576:M576)</f>
        <v>0.82495048097801826</v>
      </c>
      <c r="O576" s="54">
        <f t="shared" si="133"/>
        <v>1.4563802783856425E-2</v>
      </c>
      <c r="P576" s="54">
        <f t="shared" si="133"/>
        <v>7.471113926809532E-2</v>
      </c>
      <c r="Q576" s="54">
        <f t="shared" si="133"/>
        <v>1.5581614875311891</v>
      </c>
      <c r="R576" s="54">
        <f t="shared" si="133"/>
        <v>20.503624497917144</v>
      </c>
      <c r="S576" s="54">
        <f>SUM(O576:R576)</f>
        <v>22.151060927500286</v>
      </c>
      <c r="T576" s="54">
        <f t="shared" si="133"/>
        <v>307.15615447833824</v>
      </c>
      <c r="U576" s="54">
        <f t="shared" si="133"/>
        <v>1136.0207207538431</v>
      </c>
      <c r="V576" s="54">
        <f>SUM(T576:U576)</f>
        <v>1443.1768752321814</v>
      </c>
      <c r="W576" s="54">
        <f t="shared" si="133"/>
        <v>1983.3005402907622</v>
      </c>
      <c r="X576" s="54">
        <f t="shared" si="133"/>
        <v>2950.2767033804334</v>
      </c>
      <c r="Y576" s="54">
        <f>SUM(W576:X576)</f>
        <v>4933.5772436711959</v>
      </c>
      <c r="Z576" s="54">
        <f t="shared" si="133"/>
        <v>4083.1143612944393</v>
      </c>
      <c r="AA576" s="54">
        <f t="shared" si="133"/>
        <v>5417.0076438484248</v>
      </c>
      <c r="AB576" s="54">
        <f>SUM(Z576:AA576)</f>
        <v>9500.1220051428645</v>
      </c>
    </row>
    <row r="577" spans="2:28" hidden="1" outlineLevel="1" x14ac:dyDescent="0.25"/>
    <row r="578" spans="2:28" ht="15" hidden="1" outlineLevel="1" collapsed="1" x14ac:dyDescent="0.25">
      <c r="B578" s="80" t="s">
        <v>176</v>
      </c>
      <c r="C578" s="81"/>
      <c r="D578" s="81"/>
      <c r="E578" s="82"/>
      <c r="F578" s="83"/>
      <c r="G578" s="83"/>
      <c r="H578" s="83"/>
      <c r="I578" s="81"/>
      <c r="J578" s="82"/>
      <c r="K578" s="82"/>
      <c r="L578" s="82"/>
      <c r="M578" s="82"/>
      <c r="N578" s="82"/>
      <c r="O578" s="81"/>
      <c r="P578" s="81"/>
      <c r="Q578" s="81"/>
      <c r="R578" s="81"/>
      <c r="S578" s="81"/>
      <c r="T578" s="81"/>
      <c r="U578" s="81"/>
      <c r="V578" s="81"/>
      <c r="W578" s="81"/>
      <c r="X578" s="81"/>
      <c r="Y578" s="81"/>
      <c r="Z578" s="81"/>
      <c r="AA578" s="81"/>
      <c r="AB578" s="81"/>
    </row>
    <row r="579" spans="2:28" hidden="1" outlineLevel="2" x14ac:dyDescent="0.25"/>
    <row r="580" spans="2:28" ht="15" hidden="1" outlineLevel="2" collapsed="1" x14ac:dyDescent="0.25">
      <c r="B580" s="93" t="s">
        <v>181</v>
      </c>
    </row>
    <row r="581" spans="2:28" ht="15" hidden="1" outlineLevel="3" x14ac:dyDescent="0.25">
      <c r="B581" s="60" t="s">
        <v>196</v>
      </c>
      <c r="E581" s="35" t="s">
        <v>19</v>
      </c>
      <c r="J581" s="54">
        <f t="shared" ref="J581:M583" si="134" xml:space="preserve"> J269</f>
        <v>1890</v>
      </c>
      <c r="K581" s="54">
        <f t="shared" si="134"/>
        <v>1915.014015876417</v>
      </c>
      <c r="L581" s="54">
        <f t="shared" si="134"/>
        <v>2802.7409084679944</v>
      </c>
      <c r="M581" s="54">
        <f t="shared" si="134"/>
        <v>3713.6303656479026</v>
      </c>
      <c r="N581" s="58">
        <f>SUM(J581:M581)</f>
        <v>10321.385289992315</v>
      </c>
      <c r="O581" s="54">
        <f t="shared" ref="O581:R583" si="135" xml:space="preserve"> O269</f>
        <v>4839.1681418641547</v>
      </c>
      <c r="P581" s="54">
        <f t="shared" si="135"/>
        <v>4872.6923398863419</v>
      </c>
      <c r="Q581" s="54">
        <f t="shared" si="135"/>
        <v>5798.5303796173157</v>
      </c>
      <c r="R581" s="54">
        <f t="shared" si="135"/>
        <v>6736.9623809753703</v>
      </c>
      <c r="S581" s="58">
        <f>SUM(O581:R581)</f>
        <v>22247.353242343183</v>
      </c>
      <c r="T581" s="54">
        <f t="shared" ref="T581:U583" si="136" xml:space="preserve"> T269</f>
        <v>14116.632680681629</v>
      </c>
      <c r="U581" s="54">
        <f t="shared" si="136"/>
        <v>14312.901143794876</v>
      </c>
      <c r="V581" s="58">
        <f>SUM(T581:U581)</f>
        <v>28429.533824476504</v>
      </c>
      <c r="W581" s="54">
        <f t="shared" ref="W581:X583" si="137" xml:space="preserve"> W269</f>
        <v>17762.803324790646</v>
      </c>
      <c r="X581" s="54">
        <f t="shared" si="137"/>
        <v>17983.467727445488</v>
      </c>
      <c r="Y581" s="58">
        <f>SUM(W581:X581)</f>
        <v>35746.27105223613</v>
      </c>
      <c r="Z581" s="54">
        <f t="shared" ref="Z581:AA583" si="138" xml:space="preserve"> Z269</f>
        <v>20123.386398216768</v>
      </c>
      <c r="AA581" s="54">
        <f t="shared" si="138"/>
        <v>20373.375938592846</v>
      </c>
      <c r="AB581" s="58">
        <f>SUM(Z581:AA581)</f>
        <v>40496.76233680961</v>
      </c>
    </row>
    <row r="582" spans="2:28" ht="15" hidden="1" outlineLevel="3" x14ac:dyDescent="0.25">
      <c r="B582" s="60" t="s">
        <v>197</v>
      </c>
      <c r="E582" s="35" t="s">
        <v>19</v>
      </c>
      <c r="J582" s="54">
        <f t="shared" si="134"/>
        <v>660</v>
      </c>
      <c r="K582" s="54">
        <f t="shared" si="134"/>
        <v>668.73505316319324</v>
      </c>
      <c r="L582" s="54">
        <f t="shared" si="134"/>
        <v>677.58571413511947</v>
      </c>
      <c r="M582" s="54">
        <f t="shared" si="134"/>
        <v>686.55351297692323</v>
      </c>
      <c r="N582" s="58">
        <f>SUM(J582:M582)</f>
        <v>2692.8742802752358</v>
      </c>
      <c r="O582" s="54">
        <f t="shared" si="135"/>
        <v>691.30973455202218</v>
      </c>
      <c r="P582" s="54">
        <f t="shared" si="135"/>
        <v>696.09890569804872</v>
      </c>
      <c r="Q582" s="54">
        <f t="shared" si="135"/>
        <v>700.9212546790161</v>
      </c>
      <c r="R582" s="54">
        <f t="shared" si="135"/>
        <v>705.77701134027689</v>
      </c>
      <c r="S582" s="58">
        <f>SUM(O582:R582)</f>
        <v>2794.1069062693641</v>
      </c>
      <c r="T582" s="54">
        <f t="shared" si="136"/>
        <v>1431.1793501151881</v>
      </c>
      <c r="U582" s="54">
        <f t="shared" si="136"/>
        <v>1451.0775353156096</v>
      </c>
      <c r="V582" s="58">
        <f>SUM(T582:U582)</f>
        <v>2882.2568854307974</v>
      </c>
      <c r="W582" s="54">
        <f t="shared" si="137"/>
        <v>1469.1040343811815</v>
      </c>
      <c r="X582" s="54">
        <f t="shared" si="137"/>
        <v>1487.3544736984991</v>
      </c>
      <c r="Y582" s="58">
        <f>SUM(W582:X582)</f>
        <v>2956.4585080796805</v>
      </c>
      <c r="Z582" s="54">
        <f t="shared" si="138"/>
        <v>1505.8316352407105</v>
      </c>
      <c r="AA582" s="54">
        <f t="shared" si="138"/>
        <v>1524.5383355409613</v>
      </c>
      <c r="AB582" s="58">
        <f>SUM(Z582:AA582)</f>
        <v>3030.3699707816718</v>
      </c>
    </row>
    <row r="583" spans="2:28" ht="15" hidden="1" outlineLevel="3" x14ac:dyDescent="0.25">
      <c r="B583" s="60" t="s">
        <v>198</v>
      </c>
      <c r="E583" s="35" t="s">
        <v>19</v>
      </c>
      <c r="J583" s="54">
        <f t="shared" si="134"/>
        <v>420</v>
      </c>
      <c r="K583" s="54">
        <f t="shared" si="134"/>
        <v>425.55867019475932</v>
      </c>
      <c r="L583" s="54">
        <f t="shared" si="134"/>
        <v>431.19090899507603</v>
      </c>
      <c r="M583" s="54">
        <f t="shared" si="134"/>
        <v>436.89769007622385</v>
      </c>
      <c r="N583" s="58">
        <f>SUM(J583:M583)</f>
        <v>1713.6472692660593</v>
      </c>
      <c r="O583" s="54">
        <f t="shared" si="135"/>
        <v>879.84875306621007</v>
      </c>
      <c r="P583" s="54">
        <f t="shared" si="135"/>
        <v>885.9440617975165</v>
      </c>
      <c r="Q583" s="54">
        <f t="shared" si="135"/>
        <v>892.0815968642022</v>
      </c>
      <c r="R583" s="54">
        <f t="shared" si="135"/>
        <v>898.26165079671591</v>
      </c>
      <c r="S583" s="58">
        <f>SUM(O583:R583)</f>
        <v>3556.1360625246448</v>
      </c>
      <c r="T583" s="54">
        <f t="shared" si="136"/>
        <v>1821.5009910556937</v>
      </c>
      <c r="U583" s="54">
        <f t="shared" si="136"/>
        <v>1846.8259540380479</v>
      </c>
      <c r="V583" s="58">
        <f>SUM(T583:U583)</f>
        <v>3668.3269450937414</v>
      </c>
      <c r="W583" s="54">
        <f t="shared" si="137"/>
        <v>2403.9884198964783</v>
      </c>
      <c r="X583" s="54">
        <f t="shared" si="137"/>
        <v>2433.8527751429983</v>
      </c>
      <c r="Y583" s="58">
        <f>SUM(W583:X583)</f>
        <v>4837.8411950394766</v>
      </c>
      <c r="Z583" s="54">
        <f t="shared" si="138"/>
        <v>2464.0881303938895</v>
      </c>
      <c r="AA583" s="54">
        <f t="shared" si="138"/>
        <v>2494.6990945215725</v>
      </c>
      <c r="AB583" s="58">
        <f>SUM(Z583:AA583)</f>
        <v>4958.7872249154625</v>
      </c>
    </row>
    <row r="584" spans="2:28" ht="15" hidden="1" outlineLevel="3" x14ac:dyDescent="0.2">
      <c r="B584" s="60"/>
      <c r="N584" s="53"/>
      <c r="O584" s="8"/>
      <c r="P584" s="8"/>
      <c r="Q584" s="8"/>
      <c r="R584" s="8"/>
      <c r="S584" s="53"/>
      <c r="T584" s="8"/>
      <c r="U584" s="8"/>
      <c r="V584" s="53"/>
      <c r="W584" s="8"/>
      <c r="X584" s="8"/>
      <c r="Y584" s="53"/>
      <c r="Z584" s="8"/>
      <c r="AA584" s="8"/>
      <c r="AB584" s="53"/>
    </row>
    <row r="585" spans="2:28" hidden="1" outlineLevel="3" x14ac:dyDescent="0.2">
      <c r="B585" s="38" t="s">
        <v>31</v>
      </c>
      <c r="E585" s="30" t="s">
        <v>9</v>
      </c>
      <c r="J585" s="55">
        <f t="shared" ref="J585:AB585" si="139" xml:space="preserve"> J30</f>
        <v>6.7789972372440888E-2</v>
      </c>
      <c r="K585" s="55">
        <f t="shared" si="139"/>
        <v>6.7789972372440888E-2</v>
      </c>
      <c r="L585" s="55">
        <f t="shared" si="139"/>
        <v>6.7789972372440888E-2</v>
      </c>
      <c r="M585" s="55">
        <f t="shared" si="139"/>
        <v>6.7789972372440888E-2</v>
      </c>
      <c r="N585" s="94">
        <f t="shared" si="139"/>
        <v>0.3</v>
      </c>
      <c r="O585" s="55">
        <f t="shared" si="139"/>
        <v>6.7789972372440888E-2</v>
      </c>
      <c r="P585" s="55">
        <f t="shared" si="139"/>
        <v>6.7789972372440888E-2</v>
      </c>
      <c r="Q585" s="55">
        <f t="shared" si="139"/>
        <v>6.7789972372440888E-2</v>
      </c>
      <c r="R585" s="55">
        <f t="shared" si="139"/>
        <v>6.7789972372440888E-2</v>
      </c>
      <c r="S585" s="94">
        <f t="shared" si="139"/>
        <v>0.3</v>
      </c>
      <c r="T585" s="55">
        <f t="shared" si="139"/>
        <v>0.14017542509913805</v>
      </c>
      <c r="U585" s="55">
        <f t="shared" si="139"/>
        <v>0.14017542509913805</v>
      </c>
      <c r="V585" s="94">
        <f t="shared" si="139"/>
        <v>0.3</v>
      </c>
      <c r="W585" s="55">
        <f t="shared" si="139"/>
        <v>0.14017542509913805</v>
      </c>
      <c r="X585" s="55">
        <f t="shared" si="139"/>
        <v>0.14017542509913805</v>
      </c>
      <c r="Y585" s="94">
        <f t="shared" si="139"/>
        <v>0.3</v>
      </c>
      <c r="Z585" s="55">
        <f t="shared" si="139"/>
        <v>0.14017542509913805</v>
      </c>
      <c r="AA585" s="55">
        <f t="shared" si="139"/>
        <v>0.14017542509913805</v>
      </c>
      <c r="AB585" s="94">
        <f t="shared" si="139"/>
        <v>0.3</v>
      </c>
    </row>
    <row r="586" spans="2:28" ht="15" hidden="1" outlineLevel="3" x14ac:dyDescent="0.2">
      <c r="B586" s="46"/>
      <c r="N586" s="53"/>
      <c r="O586" s="8"/>
      <c r="P586" s="8"/>
      <c r="Q586" s="8"/>
      <c r="R586" s="8"/>
      <c r="S586" s="53"/>
      <c r="T586" s="8"/>
      <c r="U586" s="8"/>
      <c r="V586" s="53"/>
      <c r="W586" s="8"/>
      <c r="X586" s="8"/>
      <c r="Y586" s="53"/>
      <c r="Z586" s="8"/>
      <c r="AA586" s="8"/>
      <c r="AB586" s="53"/>
    </row>
    <row r="587" spans="2:28" ht="15" hidden="1" outlineLevel="3" x14ac:dyDescent="0.25">
      <c r="B587" s="60" t="s">
        <v>216</v>
      </c>
      <c r="E587" s="35" t="s">
        <v>19</v>
      </c>
      <c r="J587" s="54">
        <f t="shared" ref="J587:M589" si="140" xml:space="preserve"> J581 * J$585</f>
        <v>128.12304778391328</v>
      </c>
      <c r="K587" s="54">
        <f t="shared" si="140"/>
        <v>129.81874722909939</v>
      </c>
      <c r="L587" s="54">
        <f t="shared" si="140"/>
        <v>189.99772875215521</v>
      </c>
      <c r="M587" s="54">
        <f t="shared" si="140"/>
        <v>251.74689988872888</v>
      </c>
      <c r="N587" s="58">
        <f>SUM(J587:M587)</f>
        <v>699.68642365389678</v>
      </c>
      <c r="O587" s="54">
        <f t="shared" ref="O587:R589" si="141" xml:space="preserve"> O581 * O$585</f>
        <v>328.04707464256717</v>
      </c>
      <c r="P587" s="54">
        <f t="shared" si="141"/>
        <v>330.31967910029948</v>
      </c>
      <c r="Q587" s="54">
        <f t="shared" si="141"/>
        <v>393.08221423501698</v>
      </c>
      <c r="R587" s="54">
        <f t="shared" si="141"/>
        <v>456.69849368049393</v>
      </c>
      <c r="S587" s="58">
        <f>SUM(O587:R587)</f>
        <v>1508.1474616583773</v>
      </c>
      <c r="T587" s="54">
        <f t="shared" ref="T587:U589" si="142" xml:space="preserve"> T581 * T$585</f>
        <v>1978.804986982932</v>
      </c>
      <c r="U587" s="54">
        <f t="shared" si="142"/>
        <v>2006.3170022333859</v>
      </c>
      <c r="V587" s="58">
        <f>SUM(T587:U587)</f>
        <v>3985.1219892163181</v>
      </c>
      <c r="W587" s="54">
        <f t="shared" ref="W587:X589" si="143" xml:space="preserve"> W581 * W$585</f>
        <v>2489.9085070049114</v>
      </c>
      <c r="X587" s="54">
        <f t="shared" si="143"/>
        <v>2520.8402334513012</v>
      </c>
      <c r="Y587" s="58">
        <f>SUM(W587:X587)</f>
        <v>5010.7487404562125</v>
      </c>
      <c r="Z587" s="54">
        <f t="shared" ref="Z587:AA589" si="144" xml:space="preserve"> Z581 * Z$585</f>
        <v>2820.8042428042481</v>
      </c>
      <c r="AA587" s="54">
        <f t="shared" si="144"/>
        <v>2855.8466328968029</v>
      </c>
      <c r="AB587" s="58">
        <f>SUM(Z587:AA587)</f>
        <v>5676.6508757010506</v>
      </c>
    </row>
    <row r="588" spans="2:28" ht="15" hidden="1" outlineLevel="3" x14ac:dyDescent="0.25">
      <c r="B588" s="60" t="s">
        <v>182</v>
      </c>
      <c r="E588" s="35" t="s">
        <v>19</v>
      </c>
      <c r="J588" s="54">
        <f t="shared" si="140"/>
        <v>44.741381765810985</v>
      </c>
      <c r="K588" s="54">
        <f t="shared" si="140"/>
        <v>45.333530778415657</v>
      </c>
      <c r="L588" s="54">
        <f t="shared" si="140"/>
        <v>45.933516841180378</v>
      </c>
      <c r="M588" s="54">
        <f t="shared" si="140"/>
        <v>46.541443676907861</v>
      </c>
      <c r="N588" s="58">
        <f>SUM(J588:M588)</f>
        <v>182.54987306231487</v>
      </c>
      <c r="O588" s="54">
        <f t="shared" si="141"/>
        <v>46.863867806081025</v>
      </c>
      <c r="P588" s="54">
        <f t="shared" si="141"/>
        <v>47.188525585757056</v>
      </c>
      <c r="Q588" s="54">
        <f t="shared" si="141"/>
        <v>47.515432489947102</v>
      </c>
      <c r="R588" s="54">
        <f t="shared" si="141"/>
        <v>47.844604099861272</v>
      </c>
      <c r="S588" s="58">
        <f>SUM(O588:R588)</f>
        <v>189.41242998164645</v>
      </c>
      <c r="T588" s="54">
        <f t="shared" si="142"/>
        <v>200.61617379550461</v>
      </c>
      <c r="U588" s="54">
        <f t="shared" si="142"/>
        <v>203.40541036467508</v>
      </c>
      <c r="V588" s="58">
        <f>SUM(T588:U588)</f>
        <v>404.02158416017971</v>
      </c>
      <c r="W588" s="54">
        <f t="shared" si="143"/>
        <v>205.93228253424084</v>
      </c>
      <c r="X588" s="54">
        <f t="shared" si="143"/>
        <v>208.49054562379186</v>
      </c>
      <c r="Y588" s="58">
        <f>SUM(W588:X588)</f>
        <v>414.4228281580327</v>
      </c>
      <c r="Z588" s="54">
        <f t="shared" si="144"/>
        <v>211.0805895975968</v>
      </c>
      <c r="AA588" s="54">
        <f t="shared" si="144"/>
        <v>213.70280926438662</v>
      </c>
      <c r="AB588" s="58">
        <f>SUM(Z588:AA588)</f>
        <v>424.78339886198341</v>
      </c>
    </row>
    <row r="589" spans="2:28" ht="15" hidden="1" outlineLevel="3" x14ac:dyDescent="0.25">
      <c r="B589" s="60" t="s">
        <v>183</v>
      </c>
      <c r="E589" s="35" t="s">
        <v>19</v>
      </c>
      <c r="J589" s="54">
        <f t="shared" si="140"/>
        <v>28.471788396425172</v>
      </c>
      <c r="K589" s="54">
        <f t="shared" si="140"/>
        <v>28.848610495355416</v>
      </c>
      <c r="L589" s="54">
        <f t="shared" si="140"/>
        <v>29.230419808023878</v>
      </c>
      <c r="M589" s="54">
        <f t="shared" si="140"/>
        <v>29.617282339850455</v>
      </c>
      <c r="N589" s="58">
        <f>SUM(J589:M589)</f>
        <v>116.16810103965491</v>
      </c>
      <c r="O589" s="54">
        <f t="shared" si="141"/>
        <v>59.644922662284948</v>
      </c>
      <c r="P589" s="54">
        <f t="shared" si="141"/>
        <v>60.058123472781709</v>
      </c>
      <c r="Q589" s="54">
        <f t="shared" si="141"/>
        <v>60.47418680538722</v>
      </c>
      <c r="R589" s="54">
        <f t="shared" si="141"/>
        <v>60.893132490732519</v>
      </c>
      <c r="S589" s="58">
        <f>SUM(O589:R589)</f>
        <v>241.07036543118639</v>
      </c>
      <c r="T589" s="54">
        <f t="shared" si="142"/>
        <v>255.32967573973312</v>
      </c>
      <c r="U589" s="54">
        <f t="shared" si="142"/>
        <v>258.87961319140459</v>
      </c>
      <c r="V589" s="58">
        <f>SUM(T589:U589)</f>
        <v>514.20928893113773</v>
      </c>
      <c r="W589" s="54">
        <f t="shared" si="143"/>
        <v>336.98009869239405</v>
      </c>
      <c r="X589" s="54">
        <f t="shared" si="143"/>
        <v>341.16634738438665</v>
      </c>
      <c r="Y589" s="58">
        <f>SUM(W589:X589)</f>
        <v>678.14644607678065</v>
      </c>
      <c r="Z589" s="54">
        <f t="shared" si="144"/>
        <v>345.40460115970376</v>
      </c>
      <c r="AA589" s="54">
        <f t="shared" si="144"/>
        <v>349.69550606899622</v>
      </c>
      <c r="AB589" s="58">
        <f>SUM(Z589:AA589)</f>
        <v>695.10010722869993</v>
      </c>
    </row>
    <row r="590" spans="2:28" ht="15" hidden="1" outlineLevel="3" x14ac:dyDescent="0.25">
      <c r="B590" s="93" t="s">
        <v>184</v>
      </c>
      <c r="E590" s="40" t="s">
        <v>19</v>
      </c>
      <c r="J590" s="54">
        <f>SUM(J587:J589)</f>
        <v>201.33621794614945</v>
      </c>
      <c r="K590" s="54">
        <f t="shared" ref="K590:AA590" si="145">SUM(K587:K589)</f>
        <v>204.00088850287045</v>
      </c>
      <c r="L590" s="54">
        <f t="shared" si="145"/>
        <v>265.16166540135947</v>
      </c>
      <c r="M590" s="54">
        <f t="shared" si="145"/>
        <v>327.90562590548723</v>
      </c>
      <c r="N590" s="58">
        <f>SUM(J590:M590)</f>
        <v>998.40439775586663</v>
      </c>
      <c r="O590" s="54">
        <f t="shared" si="145"/>
        <v>434.55586511093315</v>
      </c>
      <c r="P590" s="54">
        <f t="shared" si="145"/>
        <v>437.56632815883825</v>
      </c>
      <c r="Q590" s="54">
        <f t="shared" si="145"/>
        <v>501.07183353035128</v>
      </c>
      <c r="R590" s="54">
        <f t="shared" si="145"/>
        <v>565.43623027108777</v>
      </c>
      <c r="S590" s="58">
        <f>SUM(O590:R590)</f>
        <v>1938.6302570712105</v>
      </c>
      <c r="T590" s="54">
        <f t="shared" si="145"/>
        <v>2434.7508365181693</v>
      </c>
      <c r="U590" s="54">
        <f t="shared" si="145"/>
        <v>2468.6020257894656</v>
      </c>
      <c r="V590" s="58">
        <f>SUM(T590:U590)</f>
        <v>4903.3528623076345</v>
      </c>
      <c r="W590" s="54">
        <f t="shared" si="145"/>
        <v>3032.8208882315466</v>
      </c>
      <c r="X590" s="54">
        <f t="shared" si="145"/>
        <v>3070.4971264594797</v>
      </c>
      <c r="Y590" s="58">
        <f>SUM(W590:X590)</f>
        <v>6103.3180146910263</v>
      </c>
      <c r="Z590" s="54">
        <f t="shared" si="145"/>
        <v>3377.2894335615488</v>
      </c>
      <c r="AA590" s="54">
        <f t="shared" si="145"/>
        <v>3419.2449482301859</v>
      </c>
      <c r="AB590" s="58">
        <f>SUM(Z590:AA590)</f>
        <v>6796.5343817917346</v>
      </c>
    </row>
    <row r="591" spans="2:28" hidden="1" outlineLevel="2" x14ac:dyDescent="0.25"/>
    <row r="592" spans="2:28" ht="15" hidden="1" outlineLevel="2" collapsed="1" x14ac:dyDescent="0.25">
      <c r="B592" s="88" t="s">
        <v>13</v>
      </c>
      <c r="C592" s="84"/>
      <c r="D592" s="84"/>
      <c r="E592" s="85"/>
      <c r="F592" s="86"/>
      <c r="G592" s="86"/>
      <c r="H592" s="86"/>
      <c r="I592" s="84"/>
      <c r="J592" s="85"/>
      <c r="K592" s="85"/>
      <c r="L592" s="85"/>
      <c r="M592" s="85"/>
      <c r="N592" s="85"/>
      <c r="O592" s="84"/>
      <c r="P592" s="84"/>
      <c r="Q592" s="84"/>
      <c r="R592" s="84"/>
      <c r="S592" s="84"/>
      <c r="T592" s="84"/>
      <c r="U592" s="84"/>
      <c r="V592" s="84"/>
      <c r="W592" s="84"/>
      <c r="X592" s="84"/>
      <c r="Y592" s="84"/>
      <c r="Z592" s="84"/>
      <c r="AA592" s="84"/>
      <c r="AB592" s="84"/>
    </row>
    <row r="593" spans="2:28" hidden="1" outlineLevel="3" x14ac:dyDescent="0.25"/>
    <row r="594" spans="2:28" ht="15" hidden="1" outlineLevel="3" collapsed="1" x14ac:dyDescent="0.25">
      <c r="B594" s="62" t="s">
        <v>14</v>
      </c>
    </row>
    <row r="595" spans="2:28" hidden="1" outlineLevel="4" x14ac:dyDescent="0.2">
      <c r="B595" s="60" t="s">
        <v>133</v>
      </c>
      <c r="E595" s="35" t="s">
        <v>19</v>
      </c>
      <c r="J595" s="54">
        <f t="shared" ref="J595:AB595" si="146" xml:space="preserve"> J262</f>
        <v>500</v>
      </c>
      <c r="K595" s="54">
        <f t="shared" si="146"/>
        <v>1000</v>
      </c>
      <c r="L595" s="54">
        <f t="shared" si="146"/>
        <v>2500</v>
      </c>
      <c r="M595" s="54">
        <f t="shared" si="146"/>
        <v>5000</v>
      </c>
      <c r="N595" s="54">
        <f t="shared" si="146"/>
        <v>9000</v>
      </c>
      <c r="O595" s="54">
        <f t="shared" si="146"/>
        <v>8250</v>
      </c>
      <c r="P595" s="54">
        <f t="shared" si="146"/>
        <v>11000</v>
      </c>
      <c r="Q595" s="54">
        <f t="shared" si="146"/>
        <v>13750</v>
      </c>
      <c r="R595" s="54">
        <f t="shared" si="146"/>
        <v>16500</v>
      </c>
      <c r="S595" s="54">
        <f t="shared" si="146"/>
        <v>49500</v>
      </c>
      <c r="T595" s="54">
        <f t="shared" si="146"/>
        <v>39000</v>
      </c>
      <c r="U595" s="54">
        <f t="shared" si="146"/>
        <v>42000</v>
      </c>
      <c r="V595" s="54">
        <f t="shared" si="146"/>
        <v>81000</v>
      </c>
      <c r="W595" s="54">
        <f t="shared" si="146"/>
        <v>48750</v>
      </c>
      <c r="X595" s="54">
        <f t="shared" si="146"/>
        <v>52000</v>
      </c>
      <c r="Y595" s="54">
        <f t="shared" si="146"/>
        <v>100750</v>
      </c>
      <c r="Z595" s="54">
        <f t="shared" si="146"/>
        <v>59500</v>
      </c>
      <c r="AA595" s="54">
        <f t="shared" si="146"/>
        <v>63000</v>
      </c>
      <c r="AB595" s="54">
        <f t="shared" si="146"/>
        <v>122500</v>
      </c>
    </row>
    <row r="596" spans="2:28" hidden="1" outlineLevel="4" x14ac:dyDescent="0.2">
      <c r="B596" s="46" t="s">
        <v>177</v>
      </c>
      <c r="E596" s="30" t="s">
        <v>9</v>
      </c>
      <c r="J596" s="55">
        <f t="shared" ref="J596:AB596" si="147" xml:space="preserve">  J29</f>
        <v>4.2246635456321124E-2</v>
      </c>
      <c r="K596" s="55">
        <f t="shared" si="147"/>
        <v>4.2246635456321124E-2</v>
      </c>
      <c r="L596" s="55">
        <f t="shared" si="147"/>
        <v>4.2246635456321124E-2</v>
      </c>
      <c r="M596" s="55">
        <f t="shared" si="147"/>
        <v>4.2246635456321124E-2</v>
      </c>
      <c r="N596" s="55">
        <f t="shared" si="147"/>
        <v>0.18</v>
      </c>
      <c r="O596" s="55">
        <f t="shared" si="147"/>
        <v>4.2246635456321124E-2</v>
      </c>
      <c r="P596" s="55">
        <f t="shared" si="147"/>
        <v>4.2246635456321124E-2</v>
      </c>
      <c r="Q596" s="55">
        <f t="shared" si="147"/>
        <v>4.2246635456321124E-2</v>
      </c>
      <c r="R596" s="55">
        <f t="shared" si="147"/>
        <v>4.2246635456321124E-2</v>
      </c>
      <c r="S596" s="55">
        <f t="shared" si="147"/>
        <v>0.18</v>
      </c>
      <c r="T596" s="55">
        <f t="shared" si="147"/>
        <v>8.6278049120021461E-2</v>
      </c>
      <c r="U596" s="55">
        <f t="shared" si="147"/>
        <v>8.6278049120021461E-2</v>
      </c>
      <c r="V596" s="55">
        <f t="shared" si="147"/>
        <v>0.18</v>
      </c>
      <c r="W596" s="55">
        <f t="shared" si="147"/>
        <v>8.6278049120021461E-2</v>
      </c>
      <c r="X596" s="55">
        <f t="shared" si="147"/>
        <v>8.6278049120021461E-2</v>
      </c>
      <c r="Y596" s="55">
        <f t="shared" si="147"/>
        <v>0.18</v>
      </c>
      <c r="Z596" s="55">
        <f t="shared" si="147"/>
        <v>8.6278049120021461E-2</v>
      </c>
      <c r="AA596" s="55">
        <f t="shared" si="147"/>
        <v>8.6278049120021461E-2</v>
      </c>
      <c r="AB596" s="55">
        <f t="shared" si="147"/>
        <v>0.18</v>
      </c>
    </row>
    <row r="597" spans="2:28" hidden="1" outlineLevel="4" x14ac:dyDescent="0.2">
      <c r="B597" s="60" t="s">
        <v>178</v>
      </c>
      <c r="E597" s="35" t="s">
        <v>19</v>
      </c>
      <c r="J597" s="54">
        <f t="shared" ref="J597:AB597" si="148" xml:space="preserve"> J595 * J596</f>
        <v>21.123317728160561</v>
      </c>
      <c r="K597" s="54">
        <f t="shared" si="148"/>
        <v>42.246635456321123</v>
      </c>
      <c r="L597" s="54">
        <f t="shared" si="148"/>
        <v>105.61658864080282</v>
      </c>
      <c r="M597" s="54">
        <f t="shared" si="148"/>
        <v>211.23317728160563</v>
      </c>
      <c r="N597" s="54">
        <f t="shared" si="148"/>
        <v>1620</v>
      </c>
      <c r="O597" s="54">
        <f xml:space="preserve"> O595 * O596</f>
        <v>348.53474251464928</v>
      </c>
      <c r="P597" s="54">
        <f t="shared" si="148"/>
        <v>464.71299001953236</v>
      </c>
      <c r="Q597" s="54">
        <f t="shared" si="148"/>
        <v>580.89123752441549</v>
      </c>
      <c r="R597" s="54">
        <f t="shared" si="148"/>
        <v>697.06948502929856</v>
      </c>
      <c r="S597" s="54">
        <f t="shared" si="148"/>
        <v>8910</v>
      </c>
      <c r="T597" s="54">
        <f t="shared" si="148"/>
        <v>3364.8439156808367</v>
      </c>
      <c r="U597" s="54">
        <f t="shared" si="148"/>
        <v>3623.6780630409012</v>
      </c>
      <c r="V597" s="54">
        <f t="shared" si="148"/>
        <v>14580</v>
      </c>
      <c r="W597" s="54">
        <f t="shared" si="148"/>
        <v>4206.0548946010458</v>
      </c>
      <c r="X597" s="54">
        <f t="shared" si="148"/>
        <v>4486.458554241116</v>
      </c>
      <c r="Y597" s="54">
        <f t="shared" si="148"/>
        <v>18135</v>
      </c>
      <c r="Z597" s="54">
        <f t="shared" si="148"/>
        <v>5133.5439226412773</v>
      </c>
      <c r="AA597" s="54">
        <f t="shared" si="148"/>
        <v>5435.5170945613518</v>
      </c>
      <c r="AB597" s="54">
        <f t="shared" si="148"/>
        <v>22050</v>
      </c>
    </row>
    <row r="598" spans="2:28" hidden="1" outlineLevel="4" x14ac:dyDescent="0.2">
      <c r="B598" s="60"/>
    </row>
    <row r="599" spans="2:28" ht="15" hidden="1" outlineLevel="4" x14ac:dyDescent="0.25">
      <c r="B599" s="60" t="s">
        <v>62</v>
      </c>
      <c r="E599" s="35" t="s">
        <v>19</v>
      </c>
      <c r="J599" s="54">
        <f t="shared" ref="J599:M602" si="149" xml:space="preserve"> J273</f>
        <v>65.02000000000001</v>
      </c>
      <c r="K599" s="54">
        <f t="shared" si="149"/>
        <v>129.2857329101312</v>
      </c>
      <c r="L599" s="54">
        <f t="shared" si="149"/>
        <v>321.33960193228597</v>
      </c>
      <c r="M599" s="54">
        <f t="shared" si="149"/>
        <v>638.951491062218</v>
      </c>
      <c r="N599" s="58">
        <f t="shared" ref="N599:N604" si="150" xml:space="preserve"> SUM(J599:M599)</f>
        <v>1154.5968259046354</v>
      </c>
      <c r="O599" s="54">
        <f t="shared" ref="O599:R602" si="151" xml:space="preserve"> O273</f>
        <v>970.42019531838707</v>
      </c>
      <c r="P599" s="54">
        <f t="shared" si="151"/>
        <v>1310.0842985626437</v>
      </c>
      <c r="Q599" s="54">
        <f t="shared" si="151"/>
        <v>1658.09700042226</v>
      </c>
      <c r="R599" s="54">
        <f t="shared" si="151"/>
        <v>2014.6140513191719</v>
      </c>
      <c r="S599" s="58">
        <f t="shared" ref="S599:S604" si="152" xml:space="preserve"> SUM(O599:R599)</f>
        <v>5953.2155456224627</v>
      </c>
      <c r="T599" s="54">
        <f t="shared" ref="T599:U602" si="153" xml:space="preserve"> T273</f>
        <v>4455.7192653375641</v>
      </c>
      <c r="U599" s="54">
        <f t="shared" si="153"/>
        <v>4898.1982967740132</v>
      </c>
      <c r="V599" s="58">
        <f t="shared" ref="V599:V604" si="154">SUM(T599:U599)</f>
        <v>9353.9175621115774</v>
      </c>
      <c r="W599" s="54">
        <f t="shared" ref="W599:X602" si="155" xml:space="preserve"> W273</f>
        <v>5354.5743231659617</v>
      </c>
      <c r="X599" s="54">
        <f t="shared" si="155"/>
        <v>5827.4564879334248</v>
      </c>
      <c r="Y599" s="58">
        <f t="shared" ref="Y599:Y604" si="156">SUM(W599:X599)</f>
        <v>11182.030811099386</v>
      </c>
      <c r="Z599" s="54">
        <f t="shared" ref="Z599:AA602" si="157" xml:space="preserve"> Z273</f>
        <v>6314.2917986493994</v>
      </c>
      <c r="AA599" s="54">
        <f t="shared" si="157"/>
        <v>6818.1240908821082</v>
      </c>
      <c r="AB599" s="58">
        <f t="shared" ref="AB599:AB604" si="158">SUM(Z599:AA599)</f>
        <v>13132.415889531509</v>
      </c>
    </row>
    <row r="600" spans="2:28" ht="15" hidden="1" outlineLevel="4" x14ac:dyDescent="0.25">
      <c r="B600" s="60" t="s">
        <v>71</v>
      </c>
      <c r="E600" s="35" t="s">
        <v>19</v>
      </c>
      <c r="J600" s="54">
        <f t="shared" si="149"/>
        <v>45</v>
      </c>
      <c r="K600" s="54">
        <f t="shared" si="149"/>
        <v>44.738987857243195</v>
      </c>
      <c r="L600" s="54">
        <f t="shared" si="149"/>
        <v>44.479489655345645</v>
      </c>
      <c r="M600" s="54">
        <f t="shared" si="149"/>
        <v>44.221496613041843</v>
      </c>
      <c r="N600" s="58">
        <f t="shared" si="150"/>
        <v>178.43997412563067</v>
      </c>
      <c r="O600" s="54">
        <f t="shared" si="151"/>
        <v>44.774847523149198</v>
      </c>
      <c r="P600" s="54">
        <f t="shared" si="151"/>
        <v>45.335122604828491</v>
      </c>
      <c r="Q600" s="54">
        <f t="shared" si="151"/>
        <v>45.902408501385231</v>
      </c>
      <c r="R600" s="54">
        <f t="shared" si="151"/>
        <v>46.47679294030695</v>
      </c>
      <c r="S600" s="58">
        <f t="shared" si="152"/>
        <v>182.48917156966988</v>
      </c>
      <c r="T600" s="54">
        <f t="shared" si="153"/>
        <v>47.442767181740621</v>
      </c>
      <c r="U600" s="54">
        <f t="shared" si="153"/>
        <v>48.428818243799839</v>
      </c>
      <c r="V600" s="58">
        <f t="shared" si="154"/>
        <v>95.871585425540459</v>
      </c>
      <c r="W600" s="54">
        <f t="shared" si="155"/>
        <v>49.411636325739416</v>
      </c>
      <c r="X600" s="54">
        <f t="shared" si="155"/>
        <v>50.414399791795624</v>
      </c>
      <c r="Y600" s="58">
        <f t="shared" si="156"/>
        <v>99.82603611753504</v>
      </c>
      <c r="Z600" s="54">
        <f t="shared" si="157"/>
        <v>51.412801660886785</v>
      </c>
      <c r="AA600" s="54">
        <f t="shared" si="157"/>
        <v>52.43097578346746</v>
      </c>
      <c r="AB600" s="58">
        <f t="shared" si="158"/>
        <v>103.84377744435425</v>
      </c>
    </row>
    <row r="601" spans="2:28" ht="15" hidden="1" outlineLevel="4" x14ac:dyDescent="0.25">
      <c r="B601" s="60" t="s">
        <v>78</v>
      </c>
      <c r="E601" s="35" t="s">
        <v>19</v>
      </c>
      <c r="J601" s="54">
        <f t="shared" si="149"/>
        <v>155</v>
      </c>
      <c r="K601" s="54">
        <f t="shared" si="149"/>
        <v>157.01414945541089</v>
      </c>
      <c r="L601" s="54">
        <f t="shared" si="149"/>
        <v>159.05447180132973</v>
      </c>
      <c r="M601" s="54">
        <f t="shared" si="149"/>
        <v>161.12130714171241</v>
      </c>
      <c r="N601" s="58">
        <f t="shared" si="150"/>
        <v>632.18992839845305</v>
      </c>
      <c r="O601" s="54">
        <f t="shared" si="151"/>
        <v>162.70890088468099</v>
      </c>
      <c r="P601" s="54">
        <f t="shared" si="151"/>
        <v>164.31213783423362</v>
      </c>
      <c r="Q601" s="54">
        <f t="shared" si="151"/>
        <v>165.93117212924452</v>
      </c>
      <c r="R601" s="54">
        <f t="shared" si="151"/>
        <v>167.56615942738088</v>
      </c>
      <c r="S601" s="58">
        <f t="shared" si="152"/>
        <v>660.51837027553995</v>
      </c>
      <c r="T601" s="54">
        <f t="shared" si="153"/>
        <v>170.88462334760294</v>
      </c>
      <c r="U601" s="54">
        <f t="shared" si="153"/>
        <v>174.26880580447613</v>
      </c>
      <c r="V601" s="58">
        <f t="shared" si="154"/>
        <v>345.15342915207907</v>
      </c>
      <c r="W601" s="54">
        <f t="shared" si="155"/>
        <v>177.72000828150706</v>
      </c>
      <c r="X601" s="54">
        <f t="shared" si="155"/>
        <v>181.23955803665518</v>
      </c>
      <c r="Y601" s="58">
        <f t="shared" si="156"/>
        <v>358.95956631816227</v>
      </c>
      <c r="Z601" s="54">
        <f t="shared" si="157"/>
        <v>184.82880861276738</v>
      </c>
      <c r="AA601" s="54">
        <f t="shared" si="157"/>
        <v>188.4891403581214</v>
      </c>
      <c r="AB601" s="58">
        <f t="shared" si="158"/>
        <v>373.31794897088878</v>
      </c>
    </row>
    <row r="602" spans="2:28" ht="15" hidden="1" outlineLevel="4" x14ac:dyDescent="0.25">
      <c r="B602" s="60" t="s">
        <v>85</v>
      </c>
      <c r="E602" s="35" t="s">
        <v>19</v>
      </c>
      <c r="J602" s="54">
        <f t="shared" si="149"/>
        <v>150</v>
      </c>
      <c r="K602" s="54">
        <f t="shared" si="149"/>
        <v>150</v>
      </c>
      <c r="L602" s="54">
        <f t="shared" si="149"/>
        <v>150</v>
      </c>
      <c r="M602" s="54">
        <f t="shared" si="149"/>
        <v>150</v>
      </c>
      <c r="N602" s="58">
        <f t="shared" si="150"/>
        <v>600</v>
      </c>
      <c r="O602" s="54">
        <f t="shared" si="151"/>
        <v>390</v>
      </c>
      <c r="P602" s="54">
        <f t="shared" si="151"/>
        <v>240</v>
      </c>
      <c r="Q602" s="54">
        <f t="shared" si="151"/>
        <v>240</v>
      </c>
      <c r="R602" s="54">
        <f t="shared" si="151"/>
        <v>240</v>
      </c>
      <c r="S602" s="58">
        <f t="shared" si="152"/>
        <v>1110</v>
      </c>
      <c r="T602" s="54">
        <f t="shared" si="153"/>
        <v>670</v>
      </c>
      <c r="U602" s="54">
        <f t="shared" si="153"/>
        <v>420</v>
      </c>
      <c r="V602" s="58">
        <f t="shared" si="154"/>
        <v>1090</v>
      </c>
      <c r="W602" s="54">
        <f t="shared" si="155"/>
        <v>670</v>
      </c>
      <c r="X602" s="54">
        <f t="shared" si="155"/>
        <v>420</v>
      </c>
      <c r="Y602" s="58">
        <f t="shared" si="156"/>
        <v>1090</v>
      </c>
      <c r="Z602" s="54">
        <f t="shared" si="157"/>
        <v>600</v>
      </c>
      <c r="AA602" s="54">
        <f t="shared" si="157"/>
        <v>350</v>
      </c>
      <c r="AB602" s="58">
        <f t="shared" si="158"/>
        <v>950</v>
      </c>
    </row>
    <row r="603" spans="2:28" ht="15" hidden="1" outlineLevel="4" x14ac:dyDescent="0.25">
      <c r="B603" s="60" t="s">
        <v>149</v>
      </c>
      <c r="E603" s="35" t="s">
        <v>19</v>
      </c>
      <c r="J603" s="54">
        <f xml:space="preserve"> J303</f>
        <v>400</v>
      </c>
      <c r="K603" s="54">
        <f xml:space="preserve"> K303</f>
        <v>0</v>
      </c>
      <c r="L603" s="54">
        <f xml:space="preserve"> L303</f>
        <v>0</v>
      </c>
      <c r="M603" s="54">
        <f xml:space="preserve"> M303</f>
        <v>0</v>
      </c>
      <c r="N603" s="58">
        <f t="shared" si="150"/>
        <v>400</v>
      </c>
      <c r="O603" s="54">
        <f xml:space="preserve"> O303</f>
        <v>0</v>
      </c>
      <c r="P603" s="54">
        <f xml:space="preserve"> P303</f>
        <v>0</v>
      </c>
      <c r="Q603" s="54">
        <f xml:space="preserve"> Q303</f>
        <v>0</v>
      </c>
      <c r="R603" s="54">
        <f xml:space="preserve"> R303</f>
        <v>0</v>
      </c>
      <c r="S603" s="58">
        <f t="shared" si="152"/>
        <v>0</v>
      </c>
      <c r="T603" s="54">
        <f xml:space="preserve"> T303</f>
        <v>0</v>
      </c>
      <c r="U603" s="54">
        <f xml:space="preserve"> U303</f>
        <v>0</v>
      </c>
      <c r="V603" s="58">
        <f t="shared" si="154"/>
        <v>0</v>
      </c>
      <c r="W603" s="54">
        <f xml:space="preserve"> W303</f>
        <v>0</v>
      </c>
      <c r="X603" s="54">
        <f xml:space="preserve"> X303</f>
        <v>0</v>
      </c>
      <c r="Y603" s="58">
        <f t="shared" si="156"/>
        <v>0</v>
      </c>
      <c r="Z603" s="54">
        <f xml:space="preserve"> Z303</f>
        <v>0</v>
      </c>
      <c r="AA603" s="54">
        <f xml:space="preserve"> AA303</f>
        <v>0</v>
      </c>
      <c r="AB603" s="58">
        <f t="shared" si="158"/>
        <v>0</v>
      </c>
    </row>
    <row r="604" spans="2:28" ht="15" hidden="1" outlineLevel="4" x14ac:dyDescent="0.25">
      <c r="B604" s="60" t="s">
        <v>150</v>
      </c>
      <c r="E604" s="35" t="s">
        <v>19</v>
      </c>
      <c r="J604" s="54">
        <f xml:space="preserve"> J398</f>
        <v>250</v>
      </c>
      <c r="K604" s="54">
        <f xml:space="preserve"> K398</f>
        <v>0</v>
      </c>
      <c r="L604" s="54">
        <f xml:space="preserve"> L398</f>
        <v>150</v>
      </c>
      <c r="M604" s="54">
        <f xml:space="preserve"> M398</f>
        <v>0</v>
      </c>
      <c r="N604" s="58">
        <f t="shared" si="150"/>
        <v>400</v>
      </c>
      <c r="O604" s="54">
        <f xml:space="preserve"> O398</f>
        <v>0</v>
      </c>
      <c r="P604" s="54">
        <f xml:space="preserve"> P398</f>
        <v>0</v>
      </c>
      <c r="Q604" s="54">
        <f xml:space="preserve"> Q398</f>
        <v>0</v>
      </c>
      <c r="R604" s="54">
        <f xml:space="preserve"> R398</f>
        <v>0</v>
      </c>
      <c r="S604" s="58">
        <f t="shared" si="152"/>
        <v>0</v>
      </c>
      <c r="T604" s="54">
        <f xml:space="preserve"> T398</f>
        <v>0</v>
      </c>
      <c r="U604" s="54">
        <f xml:space="preserve"> U398</f>
        <v>0</v>
      </c>
      <c r="V604" s="58">
        <f t="shared" si="154"/>
        <v>0</v>
      </c>
      <c r="W604" s="54">
        <f xml:space="preserve"> W398</f>
        <v>300</v>
      </c>
      <c r="X604" s="54">
        <f xml:space="preserve"> X398</f>
        <v>0</v>
      </c>
      <c r="Y604" s="58">
        <f t="shared" si="156"/>
        <v>300</v>
      </c>
      <c r="Z604" s="54">
        <f xml:space="preserve"> Z398</f>
        <v>0</v>
      </c>
      <c r="AA604" s="54">
        <f xml:space="preserve"> AA398</f>
        <v>0</v>
      </c>
      <c r="AB604" s="58">
        <f t="shared" si="158"/>
        <v>0</v>
      </c>
    </row>
    <row r="605" spans="2:28" hidden="1" outlineLevel="4" x14ac:dyDescent="0.2">
      <c r="B605" s="46" t="s">
        <v>177</v>
      </c>
      <c r="E605" s="30" t="s">
        <v>9</v>
      </c>
      <c r="J605" s="55">
        <f t="shared" ref="J605:AB605" si="159" xml:space="preserve"> J29</f>
        <v>4.2246635456321124E-2</v>
      </c>
      <c r="K605" s="55">
        <f t="shared" si="159"/>
        <v>4.2246635456321124E-2</v>
      </c>
      <c r="L605" s="55">
        <f t="shared" si="159"/>
        <v>4.2246635456321124E-2</v>
      </c>
      <c r="M605" s="55">
        <f t="shared" si="159"/>
        <v>4.2246635456321124E-2</v>
      </c>
      <c r="N605" s="94">
        <f t="shared" si="159"/>
        <v>0.18</v>
      </c>
      <c r="O605" s="55">
        <f t="shared" si="159"/>
        <v>4.2246635456321124E-2</v>
      </c>
      <c r="P605" s="55">
        <f t="shared" si="159"/>
        <v>4.2246635456321124E-2</v>
      </c>
      <c r="Q605" s="55">
        <f t="shared" si="159"/>
        <v>4.2246635456321124E-2</v>
      </c>
      <c r="R605" s="55">
        <f t="shared" si="159"/>
        <v>4.2246635456321124E-2</v>
      </c>
      <c r="S605" s="94">
        <f t="shared" si="159"/>
        <v>0.18</v>
      </c>
      <c r="T605" s="55">
        <f t="shared" si="159"/>
        <v>8.6278049120021461E-2</v>
      </c>
      <c r="U605" s="55">
        <f t="shared" si="159"/>
        <v>8.6278049120021461E-2</v>
      </c>
      <c r="V605" s="94">
        <f t="shared" si="159"/>
        <v>0.18</v>
      </c>
      <c r="W605" s="55">
        <f t="shared" si="159"/>
        <v>8.6278049120021461E-2</v>
      </c>
      <c r="X605" s="55">
        <f t="shared" si="159"/>
        <v>8.6278049120021461E-2</v>
      </c>
      <c r="Y605" s="94">
        <f t="shared" si="159"/>
        <v>0.18</v>
      </c>
      <c r="Z605" s="55">
        <f t="shared" si="159"/>
        <v>8.6278049120021461E-2</v>
      </c>
      <c r="AA605" s="55">
        <f t="shared" si="159"/>
        <v>8.6278049120021461E-2</v>
      </c>
      <c r="AB605" s="94">
        <f t="shared" si="159"/>
        <v>0.18</v>
      </c>
    </row>
    <row r="606" spans="2:28" ht="15" hidden="1" outlineLevel="4" x14ac:dyDescent="0.25">
      <c r="B606" s="60" t="s">
        <v>179</v>
      </c>
      <c r="E606" s="35" t="s">
        <v>19</v>
      </c>
      <c r="J606" s="54">
        <f xml:space="preserve"> SUM(J599:J604) * J605</f>
        <v>44.993511693691126</v>
      </c>
      <c r="K606" s="54">
        <f t="shared" ref="K606:AA606" si="160" xml:space="preserve"> SUM(K599:K604) * K605</f>
        <v>20.322273790622575</v>
      </c>
      <c r="L606" s="54">
        <f t="shared" si="160"/>
        <v>34.848132730050047</v>
      </c>
      <c r="M606" s="54">
        <f t="shared" si="160"/>
        <v>42.005588609432507</v>
      </c>
      <c r="N606" s="58">
        <f xml:space="preserve"> SUM(J606:M606)</f>
        <v>142.16950682379627</v>
      </c>
      <c r="O606" s="54">
        <f t="shared" si="160"/>
        <v>66.238666341129729</v>
      </c>
      <c r="P606" s="54">
        <f t="shared" si="160"/>
        <v>74.342737674128713</v>
      </c>
      <c r="Q606" s="54">
        <f t="shared" si="160"/>
        <v>89.137468095885225</v>
      </c>
      <c r="R606" s="54">
        <f t="shared" si="160"/>
        <v>104.29245250145277</v>
      </c>
      <c r="S606" s="58">
        <f xml:space="preserve"> SUM(O606:R606)</f>
        <v>334.01132461259647</v>
      </c>
      <c r="T606" s="54">
        <f t="shared" si="160"/>
        <v>461.07391987457146</v>
      </c>
      <c r="U606" s="54">
        <f t="shared" si="160"/>
        <v>478.05769042563196</v>
      </c>
      <c r="V606" s="58">
        <f>SUM(T606:U606)</f>
        <v>939.13161030020342</v>
      </c>
      <c r="W606" s="54">
        <f t="shared" si="160"/>
        <v>565.2684093074746</v>
      </c>
      <c r="X606" s="54">
        <f t="shared" si="160"/>
        <v>559.00500929348721</v>
      </c>
      <c r="Y606" s="58">
        <f>SUM(W606:X606)</f>
        <v>1124.2734186009618</v>
      </c>
      <c r="Z606" s="54">
        <f t="shared" si="160"/>
        <v>616.93407268941769</v>
      </c>
      <c r="AA606" s="54">
        <f t="shared" si="160"/>
        <v>639.23788002600099</v>
      </c>
      <c r="AB606" s="58">
        <f>SUM(Z606:AA606)</f>
        <v>1256.1719527154187</v>
      </c>
    </row>
    <row r="607" spans="2:28" hidden="1" outlineLevel="4" x14ac:dyDescent="0.2">
      <c r="B607" s="1"/>
    </row>
    <row r="608" spans="2:28" ht="15" hidden="1" outlineLevel="4" x14ac:dyDescent="0.25">
      <c r="B608" s="41" t="s">
        <v>180</v>
      </c>
      <c r="E608" s="35" t="s">
        <v>19</v>
      </c>
      <c r="J608" s="54">
        <f t="shared" ref="J608:AA608" si="161" xml:space="preserve">  J606  - J597</f>
        <v>23.870193965530564</v>
      </c>
      <c r="K608" s="54">
        <f t="shared" si="161"/>
        <v>-21.924361665698548</v>
      </c>
      <c r="L608" s="54">
        <f t="shared" si="161"/>
        <v>-70.768455910752778</v>
      </c>
      <c r="M608" s="54">
        <f t="shared" si="161"/>
        <v>-169.22758867217311</v>
      </c>
      <c r="N608" s="58">
        <f xml:space="preserve"> SUM(J608:M608)</f>
        <v>-238.05021228309386</v>
      </c>
      <c r="O608" s="54">
        <f t="shared" si="161"/>
        <v>-282.29607617351957</v>
      </c>
      <c r="P608" s="54">
        <f t="shared" si="161"/>
        <v>-390.37025234540363</v>
      </c>
      <c r="Q608" s="54">
        <f t="shared" si="161"/>
        <v>-491.75376942853029</v>
      </c>
      <c r="R608" s="54">
        <f t="shared" si="161"/>
        <v>-592.77703252784579</v>
      </c>
      <c r="S608" s="58">
        <f xml:space="preserve"> SUM(O608:R608)</f>
        <v>-1757.1971304752992</v>
      </c>
      <c r="T608" s="54">
        <f t="shared" si="161"/>
        <v>-2903.7699958062653</v>
      </c>
      <c r="U608" s="54">
        <f t="shared" si="161"/>
        <v>-3145.6203726152694</v>
      </c>
      <c r="V608" s="58">
        <f>SUM(T608:U608)</f>
        <v>-6049.3903684215347</v>
      </c>
      <c r="W608" s="54">
        <f t="shared" si="161"/>
        <v>-3640.7864852935713</v>
      </c>
      <c r="X608" s="54">
        <f t="shared" si="161"/>
        <v>-3927.4535449476289</v>
      </c>
      <c r="Y608" s="58">
        <f>SUM(W608:X608)</f>
        <v>-7568.2400302412007</v>
      </c>
      <c r="Z608" s="54">
        <f t="shared" si="161"/>
        <v>-4516.6098499518594</v>
      </c>
      <c r="AA608" s="54">
        <f t="shared" si="161"/>
        <v>-4796.2792145353505</v>
      </c>
      <c r="AB608" s="58">
        <f>SUM(Z608:AA608)</f>
        <v>-9312.8890644872099</v>
      </c>
    </row>
    <row r="609" spans="2:28" hidden="1" outlineLevel="3" x14ac:dyDescent="0.2">
      <c r="B609" s="1"/>
    </row>
    <row r="610" spans="2:28" ht="15" hidden="1" outlineLevel="3" x14ac:dyDescent="0.25">
      <c r="B610" s="93" t="s">
        <v>185</v>
      </c>
    </row>
    <row r="611" spans="2:28" ht="15" hidden="1" outlineLevel="4" x14ac:dyDescent="0.25">
      <c r="B611" s="60" t="s">
        <v>186</v>
      </c>
      <c r="E611" s="35" t="s">
        <v>19</v>
      </c>
      <c r="J611" s="54">
        <f t="shared" ref="J611:M612" si="162" xml:space="preserve">  J408</f>
        <v>100</v>
      </c>
      <c r="K611" s="54">
        <f t="shared" si="162"/>
        <v>95</v>
      </c>
      <c r="L611" s="54">
        <f t="shared" si="162"/>
        <v>390</v>
      </c>
      <c r="M611" s="54">
        <f t="shared" si="162"/>
        <v>360</v>
      </c>
      <c r="N611" s="58">
        <f xml:space="preserve"> J611</f>
        <v>100</v>
      </c>
      <c r="O611" s="54">
        <f t="shared" ref="O611:R612" si="163" xml:space="preserve">  O408</f>
        <v>330</v>
      </c>
      <c r="P611" s="54">
        <f t="shared" si="163"/>
        <v>300</v>
      </c>
      <c r="Q611" s="54">
        <f t="shared" si="163"/>
        <v>270</v>
      </c>
      <c r="R611" s="54">
        <f t="shared" si="163"/>
        <v>240</v>
      </c>
      <c r="S611" s="58">
        <f xml:space="preserve"> O611</f>
        <v>330</v>
      </c>
      <c r="T611" s="54">
        <f xml:space="preserve">  T408</f>
        <v>210</v>
      </c>
      <c r="U611" s="54">
        <f xml:space="preserve">  U408</f>
        <v>150</v>
      </c>
      <c r="V611" s="58">
        <f xml:space="preserve"> T611</f>
        <v>210</v>
      </c>
      <c r="W611" s="54">
        <f xml:space="preserve">  W408</f>
        <v>390</v>
      </c>
      <c r="X611" s="54">
        <f xml:space="preserve">  X408</f>
        <v>280</v>
      </c>
      <c r="Y611" s="58">
        <f xml:space="preserve"> W611</f>
        <v>390</v>
      </c>
      <c r="Z611" s="54">
        <f xml:space="preserve">  Z408</f>
        <v>220</v>
      </c>
      <c r="AA611" s="54">
        <f xml:space="preserve">  AA408</f>
        <v>160</v>
      </c>
      <c r="AB611" s="58">
        <f xml:space="preserve"> Z611</f>
        <v>220</v>
      </c>
    </row>
    <row r="612" spans="2:28" ht="15" hidden="1" outlineLevel="4" x14ac:dyDescent="0.25">
      <c r="B612" s="60" t="s">
        <v>187</v>
      </c>
      <c r="E612" s="35" t="s">
        <v>19</v>
      </c>
      <c r="J612" s="54">
        <f t="shared" si="162"/>
        <v>95</v>
      </c>
      <c r="K612" s="54">
        <f t="shared" si="162"/>
        <v>90</v>
      </c>
      <c r="L612" s="54">
        <f t="shared" si="162"/>
        <v>360</v>
      </c>
      <c r="M612" s="54">
        <f t="shared" si="162"/>
        <v>330</v>
      </c>
      <c r="N612" s="58">
        <f xml:space="preserve"> M612</f>
        <v>330</v>
      </c>
      <c r="O612" s="54">
        <f t="shared" si="163"/>
        <v>300</v>
      </c>
      <c r="P612" s="54">
        <f t="shared" si="163"/>
        <v>270</v>
      </c>
      <c r="Q612" s="54">
        <f t="shared" si="163"/>
        <v>240</v>
      </c>
      <c r="R612" s="54">
        <f t="shared" si="163"/>
        <v>210</v>
      </c>
      <c r="S612" s="58">
        <f xml:space="preserve"> R612</f>
        <v>210</v>
      </c>
      <c r="T612" s="54">
        <f xml:space="preserve">  T409</f>
        <v>150</v>
      </c>
      <c r="U612" s="54">
        <f xml:space="preserve">  U409</f>
        <v>90</v>
      </c>
      <c r="V612" s="58">
        <f xml:space="preserve"> U612</f>
        <v>90</v>
      </c>
      <c r="W612" s="54">
        <f xml:space="preserve">  W409</f>
        <v>-20</v>
      </c>
      <c r="X612" s="54">
        <f xml:space="preserve">  X409</f>
        <v>220</v>
      </c>
      <c r="Y612" s="58">
        <f xml:space="preserve"> X612</f>
        <v>220</v>
      </c>
      <c r="Z612" s="54">
        <f xml:space="preserve">  Z409</f>
        <v>160</v>
      </c>
      <c r="AA612" s="54">
        <f xml:space="preserve">  AA409</f>
        <v>0</v>
      </c>
      <c r="AB612" s="58">
        <f xml:space="preserve"> AA612</f>
        <v>0</v>
      </c>
    </row>
    <row r="613" spans="2:28" ht="15" hidden="1" outlineLevel="4" x14ac:dyDescent="0.25">
      <c r="B613" s="60" t="s">
        <v>188</v>
      </c>
      <c r="E613" s="35" t="s">
        <v>19</v>
      </c>
      <c r="J613" s="54">
        <f xml:space="preserve"> (J611 + J612) / 2</f>
        <v>97.5</v>
      </c>
      <c r="K613" s="54">
        <f t="shared" ref="K613:AB613" si="164" xml:space="preserve"> (K611 + K612) / 2</f>
        <v>92.5</v>
      </c>
      <c r="L613" s="54">
        <f t="shared" si="164"/>
        <v>375</v>
      </c>
      <c r="M613" s="54">
        <f t="shared" si="164"/>
        <v>345</v>
      </c>
      <c r="N613" s="58">
        <f t="shared" si="164"/>
        <v>215</v>
      </c>
      <c r="O613" s="54">
        <f t="shared" si="164"/>
        <v>315</v>
      </c>
      <c r="P613" s="54">
        <f t="shared" si="164"/>
        <v>285</v>
      </c>
      <c r="Q613" s="54">
        <f t="shared" si="164"/>
        <v>255</v>
      </c>
      <c r="R613" s="54">
        <f t="shared" si="164"/>
        <v>225</v>
      </c>
      <c r="S613" s="58">
        <f t="shared" si="164"/>
        <v>270</v>
      </c>
      <c r="T613" s="54">
        <f t="shared" si="164"/>
        <v>180</v>
      </c>
      <c r="U613" s="54">
        <f t="shared" si="164"/>
        <v>120</v>
      </c>
      <c r="V613" s="58">
        <f t="shared" si="164"/>
        <v>150</v>
      </c>
      <c r="W613" s="54">
        <f t="shared" si="164"/>
        <v>185</v>
      </c>
      <c r="X613" s="54">
        <f t="shared" si="164"/>
        <v>250</v>
      </c>
      <c r="Y613" s="58">
        <f t="shared" si="164"/>
        <v>305</v>
      </c>
      <c r="Z613" s="54">
        <f t="shared" si="164"/>
        <v>190</v>
      </c>
      <c r="AA613" s="54">
        <f t="shared" si="164"/>
        <v>80</v>
      </c>
      <c r="AB613" s="58">
        <f t="shared" si="164"/>
        <v>110</v>
      </c>
    </row>
    <row r="614" spans="2:28" ht="15" hidden="1" outlineLevel="4" x14ac:dyDescent="0.25">
      <c r="B614" s="46" t="s">
        <v>189</v>
      </c>
      <c r="E614" s="30" t="s">
        <v>9</v>
      </c>
      <c r="J614" s="54">
        <f t="shared" ref="J614:AB614" si="165" xml:space="preserve"> J31</f>
        <v>5.4551986478605929E-3</v>
      </c>
      <c r="K614" s="54">
        <f t="shared" si="165"/>
        <v>5.4551986478605929E-3</v>
      </c>
      <c r="L614" s="54">
        <f t="shared" si="165"/>
        <v>5.4551986478605929E-3</v>
      </c>
      <c r="M614" s="54">
        <f t="shared" si="165"/>
        <v>5.4551986478605929E-3</v>
      </c>
      <c r="N614" s="58">
        <f t="shared" si="165"/>
        <v>2.1999999999999999E-2</v>
      </c>
      <c r="O614" s="54">
        <f t="shared" si="165"/>
        <v>5.4551986478605929E-3</v>
      </c>
      <c r="P614" s="54">
        <f t="shared" si="165"/>
        <v>5.4551986478605929E-3</v>
      </c>
      <c r="Q614" s="54">
        <f t="shared" si="165"/>
        <v>5.4551986478605929E-3</v>
      </c>
      <c r="R614" s="54">
        <f t="shared" si="165"/>
        <v>5.4551986478605929E-3</v>
      </c>
      <c r="S614" s="58">
        <f t="shared" si="165"/>
        <v>2.1999999999999999E-2</v>
      </c>
      <c r="T614" s="54">
        <f t="shared" si="165"/>
        <v>1.0940156488008945E-2</v>
      </c>
      <c r="U614" s="54">
        <f t="shared" si="165"/>
        <v>1.0940156488008945E-2</v>
      </c>
      <c r="V614" s="58">
        <f t="shared" si="165"/>
        <v>2.1999999999999999E-2</v>
      </c>
      <c r="W614" s="54">
        <f t="shared" si="165"/>
        <v>1.0940156488008945E-2</v>
      </c>
      <c r="X614" s="54">
        <f t="shared" si="165"/>
        <v>1.0940156488008945E-2</v>
      </c>
      <c r="Y614" s="58">
        <f t="shared" si="165"/>
        <v>2.1999999999999999E-2</v>
      </c>
      <c r="Z614" s="54">
        <f t="shared" si="165"/>
        <v>1.0940156488008945E-2</v>
      </c>
      <c r="AA614" s="54">
        <f t="shared" si="165"/>
        <v>1.0940156488008945E-2</v>
      </c>
      <c r="AB614" s="58">
        <f t="shared" si="165"/>
        <v>2.1999999999999999E-2</v>
      </c>
    </row>
    <row r="615" spans="2:28" ht="15" hidden="1" outlineLevel="4" x14ac:dyDescent="0.25">
      <c r="B615" s="41" t="s">
        <v>190</v>
      </c>
      <c r="E615" s="35" t="s">
        <v>19</v>
      </c>
      <c r="J615" s="54">
        <f xml:space="preserve"> J613 * J614 * J$7</f>
        <v>0.13297046704160195</v>
      </c>
      <c r="K615" s="54">
        <f t="shared" ref="K615:AB615" si="166" xml:space="preserve"> K613 * K614 * K$7</f>
        <v>0.12615146873177621</v>
      </c>
      <c r="L615" s="54">
        <f t="shared" si="166"/>
        <v>0.51142487323693064</v>
      </c>
      <c r="M615" s="54">
        <f t="shared" si="166"/>
        <v>0.47051088337797614</v>
      </c>
      <c r="N615" s="58">
        <f t="shared" si="166"/>
        <v>4.7299999999999995</v>
      </c>
      <c r="O615" s="54">
        <f t="shared" si="166"/>
        <v>0.42959689351902169</v>
      </c>
      <c r="P615" s="54">
        <f t="shared" si="166"/>
        <v>0.38868290366006725</v>
      </c>
      <c r="Q615" s="54">
        <f t="shared" si="166"/>
        <v>0.3477689138011128</v>
      </c>
      <c r="R615" s="54">
        <f t="shared" si="166"/>
        <v>0.30685492394215835</v>
      </c>
      <c r="S615" s="58">
        <f t="shared" si="166"/>
        <v>5.9399999999999995</v>
      </c>
      <c r="T615" s="54">
        <f t="shared" si="166"/>
        <v>0.98461408392080507</v>
      </c>
      <c r="U615" s="54">
        <f t="shared" si="166"/>
        <v>0.65640938928053671</v>
      </c>
      <c r="V615" s="58">
        <f t="shared" si="166"/>
        <v>3.3</v>
      </c>
      <c r="W615" s="54">
        <f t="shared" si="166"/>
        <v>1.0119644751408274</v>
      </c>
      <c r="X615" s="54">
        <f t="shared" si="166"/>
        <v>1.3675195610011182</v>
      </c>
      <c r="Y615" s="58">
        <f t="shared" si="166"/>
        <v>6.71</v>
      </c>
      <c r="Z615" s="54">
        <f t="shared" si="166"/>
        <v>1.0393148663608498</v>
      </c>
      <c r="AA615" s="54">
        <f t="shared" si="166"/>
        <v>0.43760625952035781</v>
      </c>
      <c r="AB615" s="58">
        <f t="shared" si="166"/>
        <v>2.42</v>
      </c>
    </row>
    <row r="616" spans="2:28" hidden="1" outlineLevel="3" x14ac:dyDescent="0.2">
      <c r="B616" s="1"/>
    </row>
    <row r="617" spans="2:28" ht="15" hidden="1" outlineLevel="3" collapsed="1" x14ac:dyDescent="0.25">
      <c r="B617" s="93" t="s">
        <v>191</v>
      </c>
    </row>
    <row r="618" spans="2:28" ht="15" hidden="1" outlineLevel="4" x14ac:dyDescent="0.25">
      <c r="B618" s="60" t="s">
        <v>192</v>
      </c>
      <c r="E618" s="35" t="s">
        <v>19</v>
      </c>
      <c r="J618" s="54">
        <f t="shared" ref="J618:AB618" si="167" xml:space="preserve"> J$699</f>
        <v>-3204.9930553111922</v>
      </c>
      <c r="K618" s="54">
        <f t="shared" si="167"/>
        <v>-2812.8873523288621</v>
      </c>
      <c r="L618" s="54">
        <f t="shared" si="167"/>
        <v>-2668.209533723556</v>
      </c>
      <c r="M618" s="54">
        <f t="shared" si="167"/>
        <v>-1555.5693495564324</v>
      </c>
      <c r="N618" s="58">
        <f t="shared" si="167"/>
        <v>-10241.659290920044</v>
      </c>
      <c r="O618" s="54">
        <f t="shared" si="167"/>
        <v>-565.00243517505805</v>
      </c>
      <c r="P618" s="54">
        <f t="shared" si="167"/>
        <v>2088.1904072152106</v>
      </c>
      <c r="Q618" s="54">
        <f t="shared" si="167"/>
        <v>3711.5225157437558</v>
      </c>
      <c r="R618" s="54">
        <f t="shared" si="167"/>
        <v>5107.909347427606</v>
      </c>
      <c r="S618" s="58">
        <f t="shared" si="167"/>
        <v>10342.619835211521</v>
      </c>
      <c r="T618" s="54">
        <f t="shared" si="167"/>
        <v>14084.045640240753</v>
      </c>
      <c r="U618" s="54">
        <f t="shared" si="167"/>
        <v>17440.718140993555</v>
      </c>
      <c r="V618" s="58">
        <f t="shared" si="167"/>
        <v>31524.763781234298</v>
      </c>
      <c r="W618" s="54">
        <f t="shared" si="167"/>
        <v>19687.877905217701</v>
      </c>
      <c r="X618" s="54">
        <f t="shared" si="167"/>
        <v>23420.994154872093</v>
      </c>
      <c r="Y618" s="58">
        <f t="shared" si="167"/>
        <v>43108.872060089809</v>
      </c>
      <c r="Z618" s="54">
        <f t="shared" si="167"/>
        <v>28885.946040092109</v>
      </c>
      <c r="AA618" s="54">
        <f t="shared" si="167"/>
        <v>33120.66751367964</v>
      </c>
      <c r="AB618" s="58">
        <f t="shared" si="167"/>
        <v>62005.670474897634</v>
      </c>
    </row>
    <row r="619" spans="2:28" ht="15" hidden="1" outlineLevel="4" x14ac:dyDescent="0.25">
      <c r="B619" s="60" t="s">
        <v>193</v>
      </c>
      <c r="E619" s="35" t="s">
        <v>19</v>
      </c>
      <c r="J619" s="54">
        <f t="shared" ref="J619:AA619" si="168">MIN(I619 + J618, 0)</f>
        <v>-3204.9930553111922</v>
      </c>
      <c r="K619" s="54">
        <f t="shared" si="168"/>
        <v>-6017.8804076400538</v>
      </c>
      <c r="L619" s="54">
        <f t="shared" si="168"/>
        <v>-8686.0899413636107</v>
      </c>
      <c r="M619" s="54">
        <f t="shared" si="168"/>
        <v>-10241.659290920043</v>
      </c>
      <c r="N619" s="58">
        <f xml:space="preserve"> M619</f>
        <v>-10241.659290920043</v>
      </c>
      <c r="O619" s="54">
        <f t="shared" si="168"/>
        <v>-10806.661726095101</v>
      </c>
      <c r="P619" s="54">
        <f t="shared" si="168"/>
        <v>-8718.4713188798905</v>
      </c>
      <c r="Q619" s="54">
        <f t="shared" si="168"/>
        <v>-5006.9488031361343</v>
      </c>
      <c r="R619" s="54">
        <f t="shared" si="168"/>
        <v>0</v>
      </c>
      <c r="S619" s="58">
        <f xml:space="preserve"> R619</f>
        <v>0</v>
      </c>
      <c r="T619" s="54">
        <f t="shared" si="168"/>
        <v>0</v>
      </c>
      <c r="U619" s="54">
        <f t="shared" si="168"/>
        <v>0</v>
      </c>
      <c r="V619" s="58">
        <f xml:space="preserve"> U619</f>
        <v>0</v>
      </c>
      <c r="W619" s="54">
        <f t="shared" si="168"/>
        <v>0</v>
      </c>
      <c r="X619" s="54">
        <f t="shared" si="168"/>
        <v>0</v>
      </c>
      <c r="Y619" s="58">
        <f xml:space="preserve"> X619</f>
        <v>0</v>
      </c>
      <c r="Z619" s="54">
        <f t="shared" si="168"/>
        <v>0</v>
      </c>
      <c r="AA619" s="54">
        <f t="shared" si="168"/>
        <v>0</v>
      </c>
      <c r="AB619" s="58">
        <f xml:space="preserve"> AA619</f>
        <v>0</v>
      </c>
    </row>
    <row r="620" spans="2:28" ht="15" hidden="1" outlineLevel="4" x14ac:dyDescent="0.25">
      <c r="B620" s="60" t="s">
        <v>194</v>
      </c>
      <c r="E620" s="35" t="s">
        <v>19</v>
      </c>
      <c r="J620" s="95">
        <f t="shared" ref="J620:AA620" si="169">IF(J619 &lt; 0, 0, MAX(I619 + J618, 0))</f>
        <v>0</v>
      </c>
      <c r="K620" s="54">
        <f t="shared" si="169"/>
        <v>0</v>
      </c>
      <c r="L620" s="54">
        <f t="shared" si="169"/>
        <v>0</v>
      </c>
      <c r="M620" s="54">
        <f t="shared" si="169"/>
        <v>0</v>
      </c>
      <c r="N620" s="58">
        <f>SUM(J620:M620)</f>
        <v>0</v>
      </c>
      <c r="O620" s="54">
        <f t="shared" si="169"/>
        <v>0</v>
      </c>
      <c r="P620" s="54">
        <f t="shared" si="169"/>
        <v>0</v>
      </c>
      <c r="Q620" s="54">
        <f t="shared" si="169"/>
        <v>0</v>
      </c>
      <c r="R620" s="54">
        <f t="shared" si="169"/>
        <v>100.96054429147171</v>
      </c>
      <c r="S620" s="58">
        <f>SUM(O620:R620)</f>
        <v>100.96054429147171</v>
      </c>
      <c r="T620" s="54">
        <f t="shared" si="169"/>
        <v>14084.045640240753</v>
      </c>
      <c r="U620" s="54">
        <f t="shared" si="169"/>
        <v>17440.718140993555</v>
      </c>
      <c r="V620" s="58">
        <f xml:space="preserve"> SUM(T620:U620)</f>
        <v>31524.763781234309</v>
      </c>
      <c r="W620" s="54">
        <f t="shared" si="169"/>
        <v>19687.877905217701</v>
      </c>
      <c r="X620" s="54">
        <f t="shared" si="169"/>
        <v>23420.994154872093</v>
      </c>
      <c r="Y620" s="58">
        <f xml:space="preserve"> SUM(W620:X620)</f>
        <v>43108.872060089794</v>
      </c>
      <c r="Z620" s="54">
        <f t="shared" si="169"/>
        <v>28885.946040092109</v>
      </c>
      <c r="AA620" s="54">
        <f t="shared" si="169"/>
        <v>33120.66751367964</v>
      </c>
      <c r="AB620" s="58">
        <f xml:space="preserve"> SUM(Z620:AA620)</f>
        <v>62006.613553771749</v>
      </c>
    </row>
    <row r="621" spans="2:28" hidden="1" outlineLevel="4" x14ac:dyDescent="0.2">
      <c r="B621" s="46" t="s">
        <v>195</v>
      </c>
      <c r="E621" s="30" t="s">
        <v>9</v>
      </c>
      <c r="J621" s="55">
        <f t="shared" ref="J621:AB621" si="170" xml:space="preserve"> J32</f>
        <v>4.6635139392105618E-2</v>
      </c>
      <c r="K621" s="55">
        <f t="shared" si="170"/>
        <v>4.6635139392105618E-2</v>
      </c>
      <c r="L621" s="55">
        <f t="shared" si="170"/>
        <v>4.6635139392105618E-2</v>
      </c>
      <c r="M621" s="55">
        <f t="shared" si="170"/>
        <v>4.6635139392105618E-2</v>
      </c>
      <c r="N621" s="94">
        <f t="shared" si="170"/>
        <v>0.2</v>
      </c>
      <c r="O621" s="55">
        <f t="shared" si="170"/>
        <v>4.6635139392105618E-2</v>
      </c>
      <c r="P621" s="55">
        <f t="shared" si="170"/>
        <v>4.6635139392105618E-2</v>
      </c>
      <c r="Q621" s="55">
        <f t="shared" si="170"/>
        <v>4.6635139392105618E-2</v>
      </c>
      <c r="R621" s="55">
        <f t="shared" si="170"/>
        <v>4.6635139392105618E-2</v>
      </c>
      <c r="S621" s="94">
        <f t="shared" si="170"/>
        <v>0.2</v>
      </c>
      <c r="T621" s="55">
        <f t="shared" si="170"/>
        <v>9.5445115010332149E-2</v>
      </c>
      <c r="U621" s="55">
        <f t="shared" si="170"/>
        <v>9.5445115010332149E-2</v>
      </c>
      <c r="V621" s="94">
        <f t="shared" si="170"/>
        <v>0.2</v>
      </c>
      <c r="W621" s="55">
        <f t="shared" si="170"/>
        <v>9.5445115010332149E-2</v>
      </c>
      <c r="X621" s="55">
        <f t="shared" si="170"/>
        <v>9.5445115010332149E-2</v>
      </c>
      <c r="Y621" s="94">
        <f t="shared" si="170"/>
        <v>0.2</v>
      </c>
      <c r="Z621" s="55">
        <f t="shared" si="170"/>
        <v>9.5445115010332149E-2</v>
      </c>
      <c r="AA621" s="55">
        <f t="shared" si="170"/>
        <v>9.5445115010332149E-2</v>
      </c>
      <c r="AB621" s="94">
        <f t="shared" si="170"/>
        <v>0.2</v>
      </c>
    </row>
    <row r="622" spans="2:28" ht="15" hidden="1" outlineLevel="4" x14ac:dyDescent="0.25">
      <c r="B622" s="41" t="s">
        <v>191</v>
      </c>
      <c r="E622" s="35" t="s">
        <v>19</v>
      </c>
      <c r="J622" s="95">
        <f t="shared" ref="J622:AA622" si="171" xml:space="preserve"> IF(J620 &gt; 0, J620 * J621, 0)</f>
        <v>0</v>
      </c>
      <c r="K622" s="54">
        <f t="shared" si="171"/>
        <v>0</v>
      </c>
      <c r="L622" s="54">
        <f t="shared" si="171"/>
        <v>0</v>
      </c>
      <c r="M622" s="54">
        <f t="shared" si="171"/>
        <v>0</v>
      </c>
      <c r="N622" s="58">
        <f>SUM(J622:M622)</f>
        <v>0</v>
      </c>
      <c r="O622" s="54">
        <f t="shared" si="171"/>
        <v>0</v>
      </c>
      <c r="P622" s="54">
        <f t="shared" si="171"/>
        <v>0</v>
      </c>
      <c r="Q622" s="54">
        <f t="shared" si="171"/>
        <v>0</v>
      </c>
      <c r="R622" s="54">
        <f t="shared" si="171"/>
        <v>4.7083090561356364</v>
      </c>
      <c r="S622" s="58">
        <f>SUM(O622:R622)</f>
        <v>4.7083090561356364</v>
      </c>
      <c r="T622" s="54">
        <f t="shared" si="171"/>
        <v>1344.2533559435458</v>
      </c>
      <c r="U622" s="54">
        <f t="shared" si="171"/>
        <v>1664.6313488299161</v>
      </c>
      <c r="V622" s="58">
        <f xml:space="preserve"> SUM(T622:U622)</f>
        <v>3008.8847047734616</v>
      </c>
      <c r="W622" s="54">
        <f t="shared" si="171"/>
        <v>1879.1117709728808</v>
      </c>
      <c r="X622" s="54">
        <f t="shared" si="171"/>
        <v>2235.4194807680838</v>
      </c>
      <c r="Y622" s="58">
        <f xml:space="preserve"> SUM(W622:X622)</f>
        <v>4114.5312517409648</v>
      </c>
      <c r="Z622" s="54">
        <f t="shared" si="171"/>
        <v>2757.0224419788397</v>
      </c>
      <c r="AA622" s="54">
        <f t="shared" si="171"/>
        <v>3161.2059200621252</v>
      </c>
      <c r="AB622" s="58">
        <f xml:space="preserve"> SUM(Z622:AA622)</f>
        <v>5918.2283620409653</v>
      </c>
    </row>
    <row r="623" spans="2:28" hidden="1" outlineLevel="2" x14ac:dyDescent="0.25"/>
    <row r="624" spans="2:28" ht="15" hidden="1" outlineLevel="2" collapsed="1" x14ac:dyDescent="0.25">
      <c r="B624" s="88" t="s">
        <v>17</v>
      </c>
      <c r="C624" s="84"/>
      <c r="D624" s="84"/>
      <c r="E624" s="85"/>
      <c r="F624" s="86"/>
      <c r="G624" s="86"/>
      <c r="H624" s="86"/>
      <c r="I624" s="84"/>
      <c r="J624" s="85"/>
      <c r="K624" s="85"/>
      <c r="L624" s="85"/>
      <c r="M624" s="85"/>
      <c r="N624" s="85"/>
      <c r="O624" s="84"/>
      <c r="P624" s="84"/>
      <c r="Q624" s="84"/>
      <c r="R624" s="84"/>
      <c r="S624" s="84"/>
      <c r="T624" s="84"/>
      <c r="U624" s="84"/>
      <c r="V624" s="84"/>
      <c r="W624" s="84"/>
      <c r="X624" s="84"/>
      <c r="Y624" s="84"/>
      <c r="Z624" s="84"/>
      <c r="AA624" s="84"/>
      <c r="AB624" s="84"/>
    </row>
    <row r="625" spans="2:28" hidden="1" outlineLevel="3" x14ac:dyDescent="0.25"/>
    <row r="626" spans="2:28" hidden="1" outlineLevel="3" collapsed="1" x14ac:dyDescent="0.2">
      <c r="B626" s="45" t="s">
        <v>203</v>
      </c>
      <c r="C626" s="1"/>
      <c r="D626" s="35"/>
      <c r="E626" s="1"/>
      <c r="N626" s="102" t="str">
        <f xml:space="preserve"> IF(AND(N629 = "да", N632 = "да", N637 = "да"), "да", "нет")</f>
        <v>да</v>
      </c>
      <c r="S626" s="102" t="str">
        <f xml:space="preserve"> IF(AND(S629 = "да", S632 = "да", S637 = "да"), "да", "нет")</f>
        <v>да</v>
      </c>
      <c r="V626" s="102" t="str">
        <f xml:space="preserve"> IF(AND(V629 = "да", V632 = "да", V637 = "да"), "да", "нет")</f>
        <v>да</v>
      </c>
      <c r="Y626" s="102" t="str">
        <f xml:space="preserve"> IF(AND(Y629 = "да", Y632 = "да", Y637 = "да"), "да", "нет")</f>
        <v>да</v>
      </c>
      <c r="AB626" s="102" t="str">
        <f xml:space="preserve"> IF(AND(AB629 = "да", AB632 = "да", AB637 = "да"), "да", "нет")</f>
        <v>да</v>
      </c>
    </row>
    <row r="627" spans="2:28" hidden="1" outlineLevel="4" x14ac:dyDescent="0.2">
      <c r="B627" s="1"/>
      <c r="C627" s="1"/>
      <c r="D627" s="35"/>
      <c r="E627" s="1"/>
    </row>
    <row r="628" spans="2:28" ht="15" hidden="1" outlineLevel="4" x14ac:dyDescent="0.25">
      <c r="B628" s="41" t="s">
        <v>133</v>
      </c>
      <c r="C628" s="1"/>
      <c r="E628" s="35" t="s">
        <v>19</v>
      </c>
      <c r="F628" s="1"/>
      <c r="J628" s="54">
        <f xml:space="preserve"> J262</f>
        <v>500</v>
      </c>
      <c r="K628" s="54">
        <f xml:space="preserve"> K262</f>
        <v>1000</v>
      </c>
      <c r="L628" s="54">
        <f xml:space="preserve"> L262</f>
        <v>2500</v>
      </c>
      <c r="M628" s="54">
        <f xml:space="preserve"> M262</f>
        <v>5000</v>
      </c>
      <c r="N628" s="58">
        <f xml:space="preserve"> SUM(J628:M628)</f>
        <v>9000</v>
      </c>
      <c r="O628" s="54">
        <f xml:space="preserve"> O262</f>
        <v>8250</v>
      </c>
      <c r="P628" s="54">
        <f xml:space="preserve"> P262</f>
        <v>11000</v>
      </c>
      <c r="Q628" s="54">
        <f xml:space="preserve"> Q262</f>
        <v>13750</v>
      </c>
      <c r="R628" s="54">
        <f xml:space="preserve"> R262</f>
        <v>16500</v>
      </c>
      <c r="S628" s="58">
        <f xml:space="preserve"> SUM(O628:R628)</f>
        <v>49500</v>
      </c>
      <c r="T628" s="54">
        <f xml:space="preserve"> T262</f>
        <v>39000</v>
      </c>
      <c r="U628" s="54">
        <f xml:space="preserve"> U262</f>
        <v>42000</v>
      </c>
      <c r="V628" s="58">
        <f>SUM(T628:U628)</f>
        <v>81000</v>
      </c>
      <c r="W628" s="54">
        <f xml:space="preserve"> W262</f>
        <v>48750</v>
      </c>
      <c r="X628" s="54">
        <f xml:space="preserve"> X262</f>
        <v>52000</v>
      </c>
      <c r="Y628" s="58">
        <f>SUM(W628:X628)</f>
        <v>100750</v>
      </c>
      <c r="Z628" s="54">
        <f xml:space="preserve"> Z262</f>
        <v>59500</v>
      </c>
      <c r="AA628" s="54">
        <f xml:space="preserve"> AA262</f>
        <v>63000</v>
      </c>
      <c r="AB628" s="58">
        <f>SUM(Z628:AA628)</f>
        <v>122500</v>
      </c>
    </row>
    <row r="629" spans="2:28" hidden="1" outlineLevel="4" x14ac:dyDescent="0.2">
      <c r="B629" s="46" t="s">
        <v>203</v>
      </c>
      <c r="C629" s="1"/>
      <c r="E629" s="35"/>
      <c r="F629" s="1"/>
      <c r="L629" s="102" t="str">
        <f xml:space="preserve"> IF(SUM(J628:L628) &lt;= $G$35, "да", "нет")</f>
        <v>да</v>
      </c>
      <c r="M629" s="102" t="str">
        <f>IF(SUM(J628:M628)&lt;=IF($H$41=1, $G$36, $G$37),"да","нет")</f>
        <v>да</v>
      </c>
      <c r="N629" s="102" t="str">
        <f xml:space="preserve"> IF(AND(L629 = "да", M629 = "да"), "да", "нет")</f>
        <v>да</v>
      </c>
      <c r="Q629" s="102" t="str">
        <f xml:space="preserve"> IF(SUM(O628:Q628) &lt;= $G$35, "да", "нет")</f>
        <v>да</v>
      </c>
      <c r="R629" s="102" t="str">
        <f>IF(SUM(O628:R628)&lt;=IF($H$41=1, $G$36, $G$37),"да","нет")</f>
        <v>да</v>
      </c>
      <c r="S629" s="102" t="str">
        <f xml:space="preserve"> IF(AND(Q629 = "да", R629 = "да"), "да", "нет")</f>
        <v>да</v>
      </c>
      <c r="V629" s="102" t="str">
        <f>IF(V628 &lt;= IF($H$41=1, $G$36, $G$37),"да","нет")</f>
        <v>да</v>
      </c>
      <c r="Y629" s="102" t="str">
        <f>IF(Y628 &lt;= IF($H$41=1, $G$36, $G$37),"да","нет")</f>
        <v>да</v>
      </c>
      <c r="AB629" s="102" t="str">
        <f>IF(AB628 &lt;= IF($H$41=1, $G$36, $G$37),"да","нет")</f>
        <v>да</v>
      </c>
    </row>
    <row r="630" spans="2:28" hidden="1" outlineLevel="4" x14ac:dyDescent="0.2">
      <c r="B630" s="1"/>
      <c r="C630" s="1"/>
      <c r="E630" s="35"/>
      <c r="F630" s="1"/>
    </row>
    <row r="631" spans="2:28" ht="15" hidden="1" outlineLevel="4" x14ac:dyDescent="0.25">
      <c r="B631" s="41" t="s">
        <v>202</v>
      </c>
      <c r="C631" s="1"/>
      <c r="E631" s="35" t="s">
        <v>21</v>
      </c>
      <c r="F631" s="1"/>
      <c r="J631" s="54">
        <f t="shared" ref="J631:AB631" si="172" xml:space="preserve"> J116</f>
        <v>13</v>
      </c>
      <c r="K631" s="54">
        <f t="shared" si="172"/>
        <v>13</v>
      </c>
      <c r="L631" s="54">
        <f t="shared" si="172"/>
        <v>17</v>
      </c>
      <c r="M631" s="54">
        <f t="shared" si="172"/>
        <v>21</v>
      </c>
      <c r="N631" s="58">
        <f t="shared" si="172"/>
        <v>16</v>
      </c>
      <c r="O631" s="54">
        <f t="shared" si="172"/>
        <v>28</v>
      </c>
      <c r="P631" s="54">
        <f t="shared" si="172"/>
        <v>28</v>
      </c>
      <c r="Q631" s="54">
        <f t="shared" si="172"/>
        <v>32</v>
      </c>
      <c r="R631" s="54">
        <f t="shared" si="172"/>
        <v>36</v>
      </c>
      <c r="S631" s="58">
        <f t="shared" si="172"/>
        <v>31</v>
      </c>
      <c r="T631" s="54">
        <f t="shared" si="172"/>
        <v>37</v>
      </c>
      <c r="U631" s="54">
        <f t="shared" si="172"/>
        <v>37</v>
      </c>
      <c r="V631" s="58">
        <f t="shared" si="172"/>
        <v>37</v>
      </c>
      <c r="W631" s="54">
        <f t="shared" si="172"/>
        <v>45</v>
      </c>
      <c r="X631" s="54">
        <f t="shared" si="172"/>
        <v>45</v>
      </c>
      <c r="Y631" s="58">
        <f t="shared" si="172"/>
        <v>45</v>
      </c>
      <c r="Z631" s="54">
        <f t="shared" si="172"/>
        <v>49</v>
      </c>
      <c r="AA631" s="54">
        <f t="shared" si="172"/>
        <v>49</v>
      </c>
      <c r="AB631" s="58">
        <f t="shared" si="172"/>
        <v>49</v>
      </c>
    </row>
    <row r="632" spans="2:28" hidden="1" outlineLevel="4" x14ac:dyDescent="0.2">
      <c r="B632" s="46" t="s">
        <v>203</v>
      </c>
      <c r="C632" s="1"/>
      <c r="E632" s="35"/>
      <c r="F632" s="1"/>
      <c r="N632" s="102" t="str">
        <f xml:space="preserve"> IF(N631 &lt;= $G$38, "да", "нет")</f>
        <v>да</v>
      </c>
      <c r="S632" s="102" t="str">
        <f xml:space="preserve"> IF(S631 &lt;= $G$38, "да", "нет")</f>
        <v>да</v>
      </c>
      <c r="V632" s="102" t="str">
        <f xml:space="preserve"> IF(V631 &lt;= $G$38, "да", "нет")</f>
        <v>да</v>
      </c>
      <c r="Y632" s="102" t="str">
        <f xml:space="preserve"> IF(Y631 &lt;= $G$38, "да", "нет")</f>
        <v>да</v>
      </c>
      <c r="AB632" s="102" t="str">
        <f xml:space="preserve"> IF(AB631 &lt;= $G$38, "да", "нет")</f>
        <v>да</v>
      </c>
    </row>
    <row r="633" spans="2:28" hidden="1" outlineLevel="4" x14ac:dyDescent="0.2">
      <c r="B633" s="1"/>
      <c r="C633" s="1"/>
      <c r="E633" s="35"/>
      <c r="F633" s="1"/>
    </row>
    <row r="634" spans="2:28" hidden="1" outlineLevel="4" x14ac:dyDescent="0.2">
      <c r="B634" s="41" t="s">
        <v>186</v>
      </c>
      <c r="C634" s="1"/>
      <c r="E634" s="35" t="s">
        <v>19</v>
      </c>
      <c r="F634" s="1"/>
      <c r="J634" s="54">
        <f t="shared" ref="J634:AB634" si="173" xml:space="preserve"> J298</f>
        <v>500</v>
      </c>
      <c r="K634" s="54">
        <f t="shared" si="173"/>
        <v>487.5</v>
      </c>
      <c r="L634" s="54">
        <f t="shared" si="173"/>
        <v>775</v>
      </c>
      <c r="M634" s="54">
        <f t="shared" si="173"/>
        <v>737.5</v>
      </c>
      <c r="N634" s="54">
        <f t="shared" si="173"/>
        <v>500</v>
      </c>
      <c r="O634" s="54">
        <f t="shared" si="173"/>
        <v>700</v>
      </c>
      <c r="P634" s="54">
        <f t="shared" si="173"/>
        <v>662.5</v>
      </c>
      <c r="Q634" s="54">
        <f t="shared" si="173"/>
        <v>625</v>
      </c>
      <c r="R634" s="54">
        <f t="shared" si="173"/>
        <v>587.5</v>
      </c>
      <c r="S634" s="54">
        <f t="shared" si="173"/>
        <v>700</v>
      </c>
      <c r="T634" s="54">
        <f t="shared" si="173"/>
        <v>550</v>
      </c>
      <c r="U634" s="54">
        <f t="shared" si="173"/>
        <v>475</v>
      </c>
      <c r="V634" s="54">
        <f t="shared" si="173"/>
        <v>550</v>
      </c>
      <c r="W634" s="54">
        <f t="shared" si="173"/>
        <v>700</v>
      </c>
      <c r="X634" s="54">
        <f t="shared" si="173"/>
        <v>575</v>
      </c>
      <c r="Y634" s="54">
        <f t="shared" si="173"/>
        <v>700</v>
      </c>
      <c r="Z634" s="54">
        <f t="shared" si="173"/>
        <v>500</v>
      </c>
      <c r="AA634" s="54">
        <f t="shared" si="173"/>
        <v>425</v>
      </c>
      <c r="AB634" s="54">
        <f t="shared" si="173"/>
        <v>500</v>
      </c>
    </row>
    <row r="635" spans="2:28" hidden="1" outlineLevel="4" x14ac:dyDescent="0.2">
      <c r="B635" s="41" t="s">
        <v>187</v>
      </c>
      <c r="C635" s="1"/>
      <c r="E635" s="35" t="s">
        <v>19</v>
      </c>
      <c r="F635" s="1"/>
      <c r="J635" s="54">
        <f t="shared" ref="J635:AB635" si="174" xml:space="preserve"> J299</f>
        <v>487.5</v>
      </c>
      <c r="K635" s="54">
        <f t="shared" si="174"/>
        <v>475</v>
      </c>
      <c r="L635" s="54">
        <f t="shared" si="174"/>
        <v>737.5</v>
      </c>
      <c r="M635" s="54">
        <f t="shared" si="174"/>
        <v>700</v>
      </c>
      <c r="N635" s="54">
        <f t="shared" si="174"/>
        <v>700</v>
      </c>
      <c r="O635" s="54">
        <f t="shared" si="174"/>
        <v>662.5</v>
      </c>
      <c r="P635" s="54">
        <f t="shared" si="174"/>
        <v>625</v>
      </c>
      <c r="Q635" s="54">
        <f t="shared" si="174"/>
        <v>587.5</v>
      </c>
      <c r="R635" s="54">
        <f t="shared" si="174"/>
        <v>550</v>
      </c>
      <c r="S635" s="54">
        <f t="shared" si="174"/>
        <v>550</v>
      </c>
      <c r="T635" s="54">
        <f t="shared" si="174"/>
        <v>475</v>
      </c>
      <c r="U635" s="54">
        <f t="shared" si="174"/>
        <v>400</v>
      </c>
      <c r="V635" s="54">
        <f t="shared" si="174"/>
        <v>400</v>
      </c>
      <c r="W635" s="54">
        <f t="shared" si="174"/>
        <v>275</v>
      </c>
      <c r="X635" s="54">
        <f t="shared" si="174"/>
        <v>500</v>
      </c>
      <c r="Y635" s="54">
        <f t="shared" si="174"/>
        <v>500</v>
      </c>
      <c r="Z635" s="54">
        <f t="shared" si="174"/>
        <v>425</v>
      </c>
      <c r="AA635" s="54">
        <f t="shared" si="174"/>
        <v>100</v>
      </c>
      <c r="AB635" s="54">
        <f t="shared" si="174"/>
        <v>100</v>
      </c>
    </row>
    <row r="636" spans="2:28" hidden="1" outlineLevel="4" x14ac:dyDescent="0.2">
      <c r="B636" s="41" t="s">
        <v>214</v>
      </c>
      <c r="C636" s="1"/>
      <c r="E636" s="35" t="s">
        <v>19</v>
      </c>
      <c r="F636" s="1"/>
      <c r="J636" s="54">
        <f xml:space="preserve"> (J634 + J635) / 2</f>
        <v>493.75</v>
      </c>
      <c r="K636" s="54">
        <f t="shared" ref="K636:AA636" si="175" xml:space="preserve"> (K634 + K635) / 2</f>
        <v>481.25</v>
      </c>
      <c r="L636" s="54">
        <f t="shared" si="175"/>
        <v>756.25</v>
      </c>
      <c r="M636" s="54">
        <f t="shared" si="175"/>
        <v>718.75</v>
      </c>
      <c r="N636" s="54">
        <f t="shared" si="175"/>
        <v>600</v>
      </c>
      <c r="O636" s="54">
        <f t="shared" si="175"/>
        <v>681.25</v>
      </c>
      <c r="P636" s="54">
        <f t="shared" si="175"/>
        <v>643.75</v>
      </c>
      <c r="Q636" s="54">
        <f t="shared" si="175"/>
        <v>606.25</v>
      </c>
      <c r="R636" s="54">
        <f t="shared" si="175"/>
        <v>568.75</v>
      </c>
      <c r="S636" s="54">
        <f t="shared" si="175"/>
        <v>625</v>
      </c>
      <c r="T636" s="54">
        <f t="shared" si="175"/>
        <v>512.5</v>
      </c>
      <c r="U636" s="54">
        <f t="shared" si="175"/>
        <v>437.5</v>
      </c>
      <c r="V636" s="54">
        <f t="shared" si="175"/>
        <v>475</v>
      </c>
      <c r="W636" s="54">
        <f t="shared" si="175"/>
        <v>487.5</v>
      </c>
      <c r="X636" s="54">
        <f t="shared" si="175"/>
        <v>537.5</v>
      </c>
      <c r="Y636" s="54">
        <f t="shared" si="175"/>
        <v>600</v>
      </c>
      <c r="Z636" s="54">
        <f t="shared" si="175"/>
        <v>462.5</v>
      </c>
      <c r="AA636" s="54">
        <f t="shared" si="175"/>
        <v>262.5</v>
      </c>
      <c r="AB636" s="54">
        <f xml:space="preserve"> (AB634 + AB635) / 2</f>
        <v>300</v>
      </c>
    </row>
    <row r="637" spans="2:28" hidden="1" outlineLevel="4" x14ac:dyDescent="0.2">
      <c r="B637" s="46" t="s">
        <v>203</v>
      </c>
      <c r="C637" s="1"/>
      <c r="E637" s="35"/>
      <c r="F637" s="1"/>
      <c r="N637" s="102" t="str">
        <f xml:space="preserve"> IF(N636 &lt;= $G$39, "да", "нет")</f>
        <v>да</v>
      </c>
      <c r="S637" s="102" t="str">
        <f xml:space="preserve"> IF(S636 &lt;= $G$39, "да", "нет")</f>
        <v>да</v>
      </c>
      <c r="V637" s="102" t="str">
        <f xml:space="preserve"> IF(V636 &lt;= $G$39, "да", "нет")</f>
        <v>да</v>
      </c>
      <c r="Y637" s="102" t="str">
        <f xml:space="preserve"> IF(Y636 &lt;= $G$39, "да", "нет")</f>
        <v>да</v>
      </c>
      <c r="AB637" s="102" t="str">
        <f xml:space="preserve"> IF(AB636 &lt;= $G$39, "да", "нет")</f>
        <v>да</v>
      </c>
    </row>
    <row r="638" spans="2:28" hidden="1" outlineLevel="3" x14ac:dyDescent="0.2">
      <c r="B638" s="1"/>
      <c r="C638" s="1"/>
      <c r="E638" s="35"/>
      <c r="F638" s="1"/>
    </row>
    <row r="639" spans="2:28" ht="15" hidden="1" outlineLevel="3" x14ac:dyDescent="0.25">
      <c r="B639" s="93" t="s">
        <v>191</v>
      </c>
      <c r="C639" s="1"/>
      <c r="E639" s="35"/>
      <c r="F639" s="1"/>
    </row>
    <row r="640" spans="2:28" ht="15" hidden="1" outlineLevel="4" x14ac:dyDescent="0.25">
      <c r="B640" s="93"/>
      <c r="C640" s="1"/>
      <c r="E640" s="35"/>
      <c r="F640" s="1"/>
    </row>
    <row r="641" spans="2:28" hidden="1" outlineLevel="4" x14ac:dyDescent="0.2">
      <c r="B641" s="98" t="s">
        <v>204</v>
      </c>
      <c r="C641" s="1"/>
      <c r="E641" s="35"/>
      <c r="F641" s="1"/>
    </row>
    <row r="642" spans="2:28" ht="15" hidden="1" outlineLevel="5" x14ac:dyDescent="0.25">
      <c r="B642" s="61" t="s">
        <v>133</v>
      </c>
      <c r="C642" s="1"/>
      <c r="E642" s="35" t="s">
        <v>19</v>
      </c>
      <c r="F642" s="1"/>
      <c r="J642" s="54">
        <f t="shared" ref="J642:T642" si="176" xml:space="preserve"> J$262</f>
        <v>500</v>
      </c>
      <c r="K642" s="54">
        <f t="shared" si="176"/>
        <v>1000</v>
      </c>
      <c r="L642" s="54">
        <f t="shared" si="176"/>
        <v>2500</v>
      </c>
      <c r="M642" s="54">
        <f t="shared" si="176"/>
        <v>5000</v>
      </c>
      <c r="N642" s="58">
        <f>SUM(J642:M642)</f>
        <v>9000</v>
      </c>
      <c r="O642" s="54">
        <f t="shared" si="176"/>
        <v>8250</v>
      </c>
      <c r="P642" s="54">
        <f t="shared" si="176"/>
        <v>11000</v>
      </c>
      <c r="Q642" s="54">
        <f t="shared" si="176"/>
        <v>13750</v>
      </c>
      <c r="R642" s="54">
        <f xml:space="preserve"> R$262</f>
        <v>16500</v>
      </c>
      <c r="S642" s="58">
        <f>SUM(O642:R642)</f>
        <v>49500</v>
      </c>
      <c r="T642" s="54">
        <f t="shared" si="176"/>
        <v>39000</v>
      </c>
      <c r="U642" s="54">
        <f xml:space="preserve"> U$262</f>
        <v>42000</v>
      </c>
      <c r="V642" s="58">
        <f>SUM(T642:U642)</f>
        <v>81000</v>
      </c>
      <c r="W642" s="54">
        <f xml:space="preserve"> W$262</f>
        <v>48750</v>
      </c>
      <c r="X642" s="54">
        <f xml:space="preserve"> X$262</f>
        <v>52000</v>
      </c>
      <c r="Y642" s="58">
        <f>SUM(W642:X642)</f>
        <v>100750</v>
      </c>
      <c r="Z642" s="54">
        <f xml:space="preserve"> Z$262</f>
        <v>59500</v>
      </c>
      <c r="AA642" s="54">
        <f xml:space="preserve"> AA$262</f>
        <v>63000</v>
      </c>
      <c r="AB642" s="58">
        <f>SUM(Z642:AA642)</f>
        <v>122500</v>
      </c>
    </row>
    <row r="643" spans="2:28" ht="15" hidden="1" outlineLevel="5" x14ac:dyDescent="0.25">
      <c r="B643" s="61" t="s">
        <v>109</v>
      </c>
      <c r="C643" s="1"/>
      <c r="E643" s="35" t="s">
        <v>19</v>
      </c>
      <c r="F643" s="1"/>
      <c r="J643" s="54">
        <f t="shared" ref="J643:Z643" si="177" xml:space="preserve"> J$281</f>
        <v>25</v>
      </c>
      <c r="K643" s="54">
        <f t="shared" si="177"/>
        <v>50</v>
      </c>
      <c r="L643" s="54">
        <f t="shared" si="177"/>
        <v>125</v>
      </c>
      <c r="M643" s="54">
        <f t="shared" si="177"/>
        <v>250</v>
      </c>
      <c r="N643" s="58">
        <f xml:space="preserve"> N281</f>
        <v>450</v>
      </c>
      <c r="O643" s="54">
        <f t="shared" si="177"/>
        <v>412.5</v>
      </c>
      <c r="P643" s="54">
        <f t="shared" si="177"/>
        <v>550</v>
      </c>
      <c r="Q643" s="54">
        <f t="shared" si="177"/>
        <v>687.5</v>
      </c>
      <c r="R643" s="54">
        <f t="shared" si="177"/>
        <v>825</v>
      </c>
      <c r="S643" s="58">
        <f xml:space="preserve"> S281</f>
        <v>2475</v>
      </c>
      <c r="T643" s="54">
        <f t="shared" si="177"/>
        <v>1950</v>
      </c>
      <c r="U643" s="54">
        <f t="shared" si="177"/>
        <v>2100</v>
      </c>
      <c r="V643" s="58">
        <f xml:space="preserve"> V281</f>
        <v>4050</v>
      </c>
      <c r="W643" s="54">
        <f t="shared" si="177"/>
        <v>2437.5</v>
      </c>
      <c r="X643" s="54">
        <f t="shared" si="177"/>
        <v>2600</v>
      </c>
      <c r="Y643" s="58">
        <f xml:space="preserve"> Y281</f>
        <v>5037.5</v>
      </c>
      <c r="Z643" s="54">
        <f t="shared" si="177"/>
        <v>2975</v>
      </c>
      <c r="AA643" s="54">
        <f xml:space="preserve"> AA$281</f>
        <v>3150</v>
      </c>
      <c r="AB643" s="58">
        <f xml:space="preserve"> AB281</f>
        <v>6125</v>
      </c>
    </row>
    <row r="644" spans="2:28" ht="15" hidden="1" outlineLevel="5" x14ac:dyDescent="0.25">
      <c r="B644" s="61" t="s">
        <v>171</v>
      </c>
      <c r="C644" s="1"/>
      <c r="E644" s="35" t="s">
        <v>19</v>
      </c>
      <c r="F644" s="1"/>
      <c r="J644" s="54">
        <f t="shared" ref="J644:Z644" si="178" xml:space="preserve"> J$576</f>
        <v>0</v>
      </c>
      <c r="K644" s="54">
        <f t="shared" si="178"/>
        <v>9.6982996206328817E-2</v>
      </c>
      <c r="L644" s="54">
        <f t="shared" si="178"/>
        <v>0.52239330344668322</v>
      </c>
      <c r="M644" s="54">
        <f t="shared" si="178"/>
        <v>0.20557418132500629</v>
      </c>
      <c r="N644" s="58">
        <f>SUM(J644:M644)</f>
        <v>0.82495048097801826</v>
      </c>
      <c r="O644" s="54">
        <f t="shared" si="178"/>
        <v>1.4563802783856425E-2</v>
      </c>
      <c r="P644" s="54">
        <f t="shared" si="178"/>
        <v>7.471113926809532E-2</v>
      </c>
      <c r="Q644" s="54">
        <f t="shared" si="178"/>
        <v>1.5581614875311891</v>
      </c>
      <c r="R644" s="54">
        <f t="shared" si="178"/>
        <v>20.503624497917144</v>
      </c>
      <c r="S644" s="58">
        <f>SUM(O644:R644)</f>
        <v>22.151060927500286</v>
      </c>
      <c r="T644" s="54">
        <f t="shared" si="178"/>
        <v>307.15615447833824</v>
      </c>
      <c r="U644" s="54">
        <f t="shared" si="178"/>
        <v>1136.0207207538431</v>
      </c>
      <c r="V644" s="58">
        <f>SUM(T644:U644)</f>
        <v>1443.1768752321814</v>
      </c>
      <c r="W644" s="54">
        <f t="shared" si="178"/>
        <v>1983.3005402907622</v>
      </c>
      <c r="X644" s="54">
        <f t="shared" si="178"/>
        <v>2950.2767033804334</v>
      </c>
      <c r="Y644" s="58">
        <f>SUM(W644:X644)</f>
        <v>4933.5772436711959</v>
      </c>
      <c r="Z644" s="54">
        <f t="shared" si="178"/>
        <v>4083.1143612944393</v>
      </c>
      <c r="AA644" s="54">
        <f xml:space="preserve"> AA$576</f>
        <v>5417.0076438484248</v>
      </c>
      <c r="AB644" s="58">
        <f>SUM(Z644:AA644)</f>
        <v>9500.1220051428645</v>
      </c>
    </row>
    <row r="645" spans="2:28" ht="15" hidden="1" outlineLevel="5" x14ac:dyDescent="0.25">
      <c r="B645" s="64" t="s">
        <v>194</v>
      </c>
      <c r="C645" s="37"/>
      <c r="E645" s="40" t="s">
        <v>19</v>
      </c>
      <c r="F645" s="37"/>
      <c r="J645" s="54">
        <f t="shared" ref="J645:AB645" si="179" xml:space="preserve"> J642 - J643 + J644</f>
        <v>475</v>
      </c>
      <c r="K645" s="54">
        <f t="shared" si="179"/>
        <v>950.09698299620629</v>
      </c>
      <c r="L645" s="54">
        <f t="shared" si="179"/>
        <v>2375.5223933034467</v>
      </c>
      <c r="M645" s="54">
        <f t="shared" si="179"/>
        <v>4750.2055741813247</v>
      </c>
      <c r="N645" s="58">
        <f xml:space="preserve"> N642 - N643 + N644</f>
        <v>8550.8249504809773</v>
      </c>
      <c r="O645" s="54">
        <f t="shared" si="179"/>
        <v>7837.5145638027834</v>
      </c>
      <c r="P645" s="54">
        <f t="shared" si="179"/>
        <v>10450.074711139268</v>
      </c>
      <c r="Q645" s="54">
        <f t="shared" si="179"/>
        <v>13064.058161487532</v>
      </c>
      <c r="R645" s="54">
        <f t="shared" si="179"/>
        <v>15695.503624497916</v>
      </c>
      <c r="S645" s="58">
        <f t="shared" si="179"/>
        <v>47047.151060927499</v>
      </c>
      <c r="T645" s="54">
        <f t="shared" si="179"/>
        <v>37357.15615447834</v>
      </c>
      <c r="U645" s="54">
        <f t="shared" si="179"/>
        <v>41036.020720753841</v>
      </c>
      <c r="V645" s="58">
        <f t="shared" si="179"/>
        <v>78393.17687523218</v>
      </c>
      <c r="W645" s="54">
        <f t="shared" si="179"/>
        <v>48295.800540290766</v>
      </c>
      <c r="X645" s="54">
        <f t="shared" si="179"/>
        <v>52350.276703380434</v>
      </c>
      <c r="Y645" s="58">
        <f t="shared" si="179"/>
        <v>100646.0772436712</v>
      </c>
      <c r="Z645" s="54">
        <f t="shared" si="179"/>
        <v>60608.114361294436</v>
      </c>
      <c r="AA645" s="54">
        <f t="shared" si="179"/>
        <v>65267.007643848425</v>
      </c>
      <c r="AB645" s="58">
        <f t="shared" si="179"/>
        <v>125875.12200514287</v>
      </c>
    </row>
    <row r="646" spans="2:28" hidden="1" outlineLevel="5" x14ac:dyDescent="0.2">
      <c r="B646" s="67" t="s">
        <v>22</v>
      </c>
      <c r="C646" s="1"/>
      <c r="E646" s="30" t="s">
        <v>9</v>
      </c>
      <c r="F646" s="1"/>
      <c r="J646" s="55">
        <f t="shared" ref="J646:AB646" si="180" xml:space="preserve"> J$42</f>
        <v>1.4673846168659299E-2</v>
      </c>
      <c r="K646" s="55">
        <f t="shared" si="180"/>
        <v>1.4673846168659299E-2</v>
      </c>
      <c r="L646" s="55">
        <f t="shared" si="180"/>
        <v>1.4673846168659299E-2</v>
      </c>
      <c r="M646" s="55">
        <f t="shared" si="180"/>
        <v>1.4673846168659299E-2</v>
      </c>
      <c r="N646" s="94">
        <f t="shared" si="180"/>
        <v>0.06</v>
      </c>
      <c r="O646" s="55">
        <f t="shared" si="180"/>
        <v>1.4673846168659299E-2</v>
      </c>
      <c r="P646" s="55">
        <f t="shared" si="180"/>
        <v>1.4673846168659299E-2</v>
      </c>
      <c r="Q646" s="55">
        <f t="shared" si="180"/>
        <v>1.4673846168659299E-2</v>
      </c>
      <c r="R646" s="55">
        <f t="shared" si="180"/>
        <v>1.4673846168659299E-2</v>
      </c>
      <c r="S646" s="94">
        <f t="shared" si="180"/>
        <v>0.06</v>
      </c>
      <c r="T646" s="55">
        <f t="shared" si="180"/>
        <v>2.9563014098699991E-2</v>
      </c>
      <c r="U646" s="55">
        <f t="shared" si="180"/>
        <v>2.9563014098699991E-2</v>
      </c>
      <c r="V646" s="94">
        <f t="shared" si="180"/>
        <v>0.06</v>
      </c>
      <c r="W646" s="55">
        <f t="shared" si="180"/>
        <v>2.9563014098699991E-2</v>
      </c>
      <c r="X646" s="55">
        <f t="shared" si="180"/>
        <v>2.9563014098699991E-2</v>
      </c>
      <c r="Y646" s="94">
        <f t="shared" si="180"/>
        <v>0.06</v>
      </c>
      <c r="Z646" s="55">
        <f t="shared" si="180"/>
        <v>2.9563014098699991E-2</v>
      </c>
      <c r="AA646" s="55">
        <f t="shared" si="180"/>
        <v>2.9563014098699991E-2</v>
      </c>
      <c r="AB646" s="94">
        <f t="shared" si="180"/>
        <v>0.06</v>
      </c>
    </row>
    <row r="647" spans="2:28" ht="15" hidden="1" outlineLevel="5" x14ac:dyDescent="0.25">
      <c r="B647" s="61" t="s">
        <v>205</v>
      </c>
      <c r="C647" s="1"/>
      <c r="E647" s="35" t="s">
        <v>19</v>
      </c>
      <c r="F647" s="1"/>
      <c r="J647" s="54">
        <f xml:space="preserve"> J645 * J646</f>
        <v>6.9700769301131675</v>
      </c>
      <c r="K647" s="54">
        <f xml:space="preserve"> K645 * K646</f>
        <v>13.941576973793641</v>
      </c>
      <c r="L647" s="54">
        <f xml:space="preserve"> L645 * L646</f>
        <v>34.858050169540149</v>
      </c>
      <c r="M647" s="54">
        <f xml:space="preserve"> M645 * M646</f>
        <v>69.703785865044679</v>
      </c>
      <c r="N647" s="58">
        <f>SUM(J647:M647)</f>
        <v>125.47348993849164</v>
      </c>
      <c r="O647" s="54">
        <f xml:space="preserve"> O645 * O646</f>
        <v>115.00648305386893</v>
      </c>
      <c r="P647" s="54">
        <f xml:space="preserve"> P645 * P646</f>
        <v>153.34278876225437</v>
      </c>
      <c r="Q647" s="54">
        <f xml:space="preserve"> Q645 * Q646</f>
        <v>191.69997980008606</v>
      </c>
      <c r="R647" s="54">
        <f xml:space="preserve"> R645 * R646</f>
        <v>230.3134057255169</v>
      </c>
      <c r="S647" s="58">
        <f>SUM(O647:R647)</f>
        <v>690.36265734172628</v>
      </c>
      <c r="T647" s="54">
        <f xml:space="preserve"> T645 * T646</f>
        <v>1104.3901340821803</v>
      </c>
      <c r="U647" s="54">
        <f xml:space="preserve"> U645 * U646</f>
        <v>1213.1484591221908</v>
      </c>
      <c r="V647" s="58">
        <f>SUM(T647:U647)</f>
        <v>2317.538593204371</v>
      </c>
      <c r="W647" s="54">
        <f xml:space="preserve"> W645 * W646</f>
        <v>1427.7694322806185</v>
      </c>
      <c r="X647" s="54">
        <f xml:space="preserve"> X645 * X646</f>
        <v>1547.6319682528815</v>
      </c>
      <c r="Y647" s="58">
        <f>SUM(W647:X647)</f>
        <v>2975.4014005335002</v>
      </c>
      <c r="Z647" s="54">
        <f xml:space="preserve"> Z645 * Z646</f>
        <v>1791.7585393585689</v>
      </c>
      <c r="AA647" s="54">
        <f xml:space="preserve"> AA645 * AA646</f>
        <v>1929.489467155051</v>
      </c>
      <c r="AB647" s="58">
        <f>SUM(Z647:AA647)</f>
        <v>3721.2480065136197</v>
      </c>
    </row>
    <row r="648" spans="2:28" ht="15" hidden="1" outlineLevel="5" x14ac:dyDescent="0.25">
      <c r="B648" s="61" t="s">
        <v>181</v>
      </c>
      <c r="C648" s="1"/>
      <c r="E648" s="35" t="s">
        <v>19</v>
      </c>
      <c r="F648" s="1"/>
      <c r="J648" s="54">
        <f xml:space="preserve"> J$590</f>
        <v>201.33621794614945</v>
      </c>
      <c r="K648" s="54">
        <f xml:space="preserve"> K$590</f>
        <v>204.00088850287045</v>
      </c>
      <c r="L648" s="54">
        <f xml:space="preserve"> L$590</f>
        <v>265.16166540135947</v>
      </c>
      <c r="M648" s="54">
        <f xml:space="preserve"> M$590</f>
        <v>327.90562590548723</v>
      </c>
      <c r="N648" s="58">
        <f>SUM(J648:M648)</f>
        <v>998.40439775586663</v>
      </c>
      <c r="O648" s="54">
        <f xml:space="preserve"> O$590</f>
        <v>434.55586511093315</v>
      </c>
      <c r="P648" s="54">
        <f xml:space="preserve"> P$590</f>
        <v>437.56632815883825</v>
      </c>
      <c r="Q648" s="54">
        <f xml:space="preserve"> Q$590</f>
        <v>501.07183353035128</v>
      </c>
      <c r="R648" s="54">
        <f xml:space="preserve"> R$590</f>
        <v>565.43623027108777</v>
      </c>
      <c r="S648" s="58">
        <f>SUM(O648:R648)</f>
        <v>1938.6302570712105</v>
      </c>
      <c r="T648" s="54">
        <f xml:space="preserve"> T$590</f>
        <v>2434.7508365181693</v>
      </c>
      <c r="U648" s="54">
        <f xml:space="preserve"> U$590</f>
        <v>2468.6020257894656</v>
      </c>
      <c r="V648" s="58">
        <f>SUM(T648:U648)</f>
        <v>4903.3528623076345</v>
      </c>
      <c r="W648" s="54">
        <f xml:space="preserve"> W$590</f>
        <v>3032.8208882315466</v>
      </c>
      <c r="X648" s="54">
        <f xml:space="preserve"> X$590</f>
        <v>3070.4971264594797</v>
      </c>
      <c r="Y648" s="58">
        <f>SUM(W648:X648)</f>
        <v>6103.3180146910263</v>
      </c>
      <c r="Z648" s="54">
        <f xml:space="preserve"> Z$590</f>
        <v>3377.2894335615488</v>
      </c>
      <c r="AA648" s="54">
        <f xml:space="preserve"> AA$590</f>
        <v>3419.2449482301859</v>
      </c>
      <c r="AB648" s="58">
        <f>SUM(Z648:AA648)</f>
        <v>6796.5343817917346</v>
      </c>
    </row>
    <row r="649" spans="2:28" ht="15" hidden="1" outlineLevel="5" x14ac:dyDescent="0.25">
      <c r="B649" s="64" t="s">
        <v>206</v>
      </c>
      <c r="C649" s="37"/>
      <c r="E649" s="40" t="s">
        <v>19</v>
      </c>
      <c r="F649" s="37"/>
      <c r="J649" s="65">
        <f xml:space="preserve"> MAX(J647 -J648, J647 * $G$46)</f>
        <v>3.4850384650565838</v>
      </c>
      <c r="K649" s="58">
        <f t="shared" ref="K649:AB649" si="181" xml:space="preserve"> MAX(K647 -K648, K647 * $G$46)</f>
        <v>6.9707884868968204</v>
      </c>
      <c r="L649" s="58">
        <f t="shared" si="181"/>
        <v>17.429025084770075</v>
      </c>
      <c r="M649" s="58">
        <f t="shared" si="181"/>
        <v>34.85189293252234</v>
      </c>
      <c r="N649" s="58">
        <f t="shared" si="181"/>
        <v>62.736744969245819</v>
      </c>
      <c r="O649" s="58">
        <f t="shared" si="181"/>
        <v>57.503241526934467</v>
      </c>
      <c r="P649" s="58">
        <f t="shared" si="181"/>
        <v>76.671394381127186</v>
      </c>
      <c r="Q649" s="58">
        <f t="shared" si="181"/>
        <v>95.849989900043028</v>
      </c>
      <c r="R649" s="58">
        <f t="shared" si="181"/>
        <v>115.15670286275845</v>
      </c>
      <c r="S649" s="58">
        <f t="shared" si="181"/>
        <v>345.18132867086314</v>
      </c>
      <c r="T649" s="58">
        <f t="shared" si="181"/>
        <v>552.19506704109017</v>
      </c>
      <c r="U649" s="58">
        <f t="shared" si="181"/>
        <v>606.57422956109542</v>
      </c>
      <c r="V649" s="58">
        <f t="shared" si="181"/>
        <v>1158.7692966021855</v>
      </c>
      <c r="W649" s="58">
        <f t="shared" si="181"/>
        <v>713.88471614030925</v>
      </c>
      <c r="X649" s="58">
        <f t="shared" si="181"/>
        <v>773.81598412644075</v>
      </c>
      <c r="Y649" s="58">
        <f t="shared" si="181"/>
        <v>1487.7007002667501</v>
      </c>
      <c r="Z649" s="58">
        <f t="shared" si="181"/>
        <v>895.87926967928445</v>
      </c>
      <c r="AA649" s="58">
        <f t="shared" si="181"/>
        <v>964.74473357752549</v>
      </c>
      <c r="AB649" s="58">
        <f t="shared" si="181"/>
        <v>1860.6240032568098</v>
      </c>
    </row>
    <row r="650" spans="2:28" hidden="1" outlineLevel="4" x14ac:dyDescent="0.2">
      <c r="B650" s="1"/>
      <c r="C650" s="1"/>
      <c r="E650" s="35"/>
      <c r="F650" s="1"/>
    </row>
    <row r="651" spans="2:28" hidden="1" outlineLevel="4" x14ac:dyDescent="0.2">
      <c r="B651" s="98" t="s">
        <v>207</v>
      </c>
      <c r="C651" s="1"/>
      <c r="E651" s="35"/>
      <c r="F651" s="1"/>
    </row>
    <row r="652" spans="2:28" ht="15" hidden="1" outlineLevel="5" x14ac:dyDescent="0.25">
      <c r="B652" s="99" t="s">
        <v>199</v>
      </c>
      <c r="C652" s="37"/>
      <c r="E652" s="40" t="s">
        <v>19</v>
      </c>
      <c r="F652" s="37"/>
      <c r="J652" s="58">
        <f t="shared" ref="J652:AA652" si="182" xml:space="preserve"> J653 - J654 + J655</f>
        <v>475</v>
      </c>
      <c r="K652" s="58">
        <f t="shared" si="182"/>
        <v>950.09698299620629</v>
      </c>
      <c r="L652" s="58">
        <f t="shared" si="182"/>
        <v>2375.5223933034467</v>
      </c>
      <c r="M652" s="58">
        <f t="shared" si="182"/>
        <v>4750.2055741813247</v>
      </c>
      <c r="N652" s="58">
        <f>SUM(J652:M652)</f>
        <v>8550.8249504809773</v>
      </c>
      <c r="O652" s="58">
        <f t="shared" si="182"/>
        <v>7837.5145638027834</v>
      </c>
      <c r="P652" s="58">
        <f t="shared" si="182"/>
        <v>10450.074711139268</v>
      </c>
      <c r="Q652" s="58">
        <f t="shared" si="182"/>
        <v>13064.058161487532</v>
      </c>
      <c r="R652" s="58">
        <f t="shared" si="182"/>
        <v>15695.503624497916</v>
      </c>
      <c r="S652" s="58">
        <f>SUM(O652:R652)</f>
        <v>47047.151060927499</v>
      </c>
      <c r="T652" s="58">
        <f t="shared" si="182"/>
        <v>37357.15615447834</v>
      </c>
      <c r="U652" s="58">
        <f t="shared" si="182"/>
        <v>41036.020720753841</v>
      </c>
      <c r="V652" s="58">
        <f>SUM(T652:U652)</f>
        <v>78393.17687523218</v>
      </c>
      <c r="W652" s="58">
        <f t="shared" si="182"/>
        <v>48295.800540290766</v>
      </c>
      <c r="X652" s="58">
        <f t="shared" si="182"/>
        <v>52350.276703380434</v>
      </c>
      <c r="Y652" s="58">
        <f>SUM(W652:X652)</f>
        <v>100646.0772436712</v>
      </c>
      <c r="Z652" s="58">
        <f t="shared" si="182"/>
        <v>60608.114361294436</v>
      </c>
      <c r="AA652" s="58">
        <f t="shared" si="182"/>
        <v>65267.007643848425</v>
      </c>
      <c r="AB652" s="58">
        <f>SUM(Z652:AA652)</f>
        <v>125875.12200514285</v>
      </c>
    </row>
    <row r="653" spans="2:28" ht="15" hidden="1" outlineLevel="5" x14ac:dyDescent="0.25">
      <c r="B653" s="100" t="s">
        <v>133</v>
      </c>
      <c r="C653" s="1"/>
      <c r="E653" s="35" t="s">
        <v>19</v>
      </c>
      <c r="F653" s="1"/>
      <c r="J653" s="54">
        <f t="shared" ref="J653:T653" si="183" xml:space="preserve"> J$262</f>
        <v>500</v>
      </c>
      <c r="K653" s="54">
        <f t="shared" si="183"/>
        <v>1000</v>
      </c>
      <c r="L653" s="54">
        <f t="shared" si="183"/>
        <v>2500</v>
      </c>
      <c r="M653" s="54">
        <f t="shared" si="183"/>
        <v>5000</v>
      </c>
      <c r="N653" s="58">
        <f>SUM(J653:M653)</f>
        <v>9000</v>
      </c>
      <c r="O653" s="54">
        <f t="shared" si="183"/>
        <v>8250</v>
      </c>
      <c r="P653" s="54">
        <f t="shared" si="183"/>
        <v>11000</v>
      </c>
      <c r="Q653" s="54">
        <f t="shared" si="183"/>
        <v>13750</v>
      </c>
      <c r="R653" s="54">
        <f xml:space="preserve"> R$262</f>
        <v>16500</v>
      </c>
      <c r="S653" s="58">
        <f>SUM(O653:R653)</f>
        <v>49500</v>
      </c>
      <c r="T653" s="54">
        <f t="shared" si="183"/>
        <v>39000</v>
      </c>
      <c r="U653" s="54">
        <f xml:space="preserve"> U$262</f>
        <v>42000</v>
      </c>
      <c r="V653" s="58">
        <f>SUM(T653:U653)</f>
        <v>81000</v>
      </c>
      <c r="W653" s="54">
        <f xml:space="preserve"> W$262</f>
        <v>48750</v>
      </c>
      <c r="X653" s="54">
        <f xml:space="preserve"> X$262</f>
        <v>52000</v>
      </c>
      <c r="Y653" s="58">
        <f>SUM(W653:X653)</f>
        <v>100750</v>
      </c>
      <c r="Z653" s="54">
        <f xml:space="preserve"> Z$262</f>
        <v>59500</v>
      </c>
      <c r="AA653" s="54">
        <f xml:space="preserve"> AA$262</f>
        <v>63000</v>
      </c>
      <c r="AB653" s="58">
        <f>SUM(Z653:AA653)</f>
        <v>122500</v>
      </c>
    </row>
    <row r="654" spans="2:28" ht="15" hidden="1" outlineLevel="5" x14ac:dyDescent="0.25">
      <c r="B654" s="100" t="s">
        <v>109</v>
      </c>
      <c r="C654" s="1"/>
      <c r="E654" s="35" t="s">
        <v>19</v>
      </c>
      <c r="F654" s="1"/>
      <c r="J654" s="54">
        <f t="shared" ref="J654:Z654" si="184" xml:space="preserve"> J$281</f>
        <v>25</v>
      </c>
      <c r="K654" s="54">
        <f t="shared" si="184"/>
        <v>50</v>
      </c>
      <c r="L654" s="54">
        <f t="shared" si="184"/>
        <v>125</v>
      </c>
      <c r="M654" s="54">
        <f t="shared" si="184"/>
        <v>250</v>
      </c>
      <c r="N654" s="58">
        <f xml:space="preserve"> N292</f>
        <v>800</v>
      </c>
      <c r="O654" s="54">
        <f t="shared" si="184"/>
        <v>412.5</v>
      </c>
      <c r="P654" s="54">
        <f t="shared" si="184"/>
        <v>550</v>
      </c>
      <c r="Q654" s="54">
        <f t="shared" si="184"/>
        <v>687.5</v>
      </c>
      <c r="R654" s="54">
        <f t="shared" si="184"/>
        <v>825</v>
      </c>
      <c r="S654" s="58">
        <f xml:space="preserve"> S292</f>
        <v>800</v>
      </c>
      <c r="T654" s="54">
        <f t="shared" si="184"/>
        <v>1950</v>
      </c>
      <c r="U654" s="54">
        <f t="shared" si="184"/>
        <v>2100</v>
      </c>
      <c r="V654" s="58">
        <f xml:space="preserve"> V292</f>
        <v>800</v>
      </c>
      <c r="W654" s="54">
        <f t="shared" si="184"/>
        <v>2437.5</v>
      </c>
      <c r="X654" s="54">
        <f t="shared" si="184"/>
        <v>2600</v>
      </c>
      <c r="Y654" s="58">
        <f xml:space="preserve"> Y292</f>
        <v>800</v>
      </c>
      <c r="Z654" s="54">
        <f t="shared" si="184"/>
        <v>2975</v>
      </c>
      <c r="AA654" s="54">
        <f xml:space="preserve"> AA$281</f>
        <v>3150</v>
      </c>
      <c r="AB654" s="58">
        <f xml:space="preserve"> AB292</f>
        <v>550</v>
      </c>
    </row>
    <row r="655" spans="2:28" ht="15" hidden="1" outlineLevel="5" x14ac:dyDescent="0.25">
      <c r="B655" s="100" t="s">
        <v>171</v>
      </c>
      <c r="C655" s="1"/>
      <c r="E655" s="35" t="s">
        <v>19</v>
      </c>
      <c r="F655" s="1"/>
      <c r="J655" s="54">
        <f t="shared" ref="J655:Z655" si="185" xml:space="preserve"> J$576</f>
        <v>0</v>
      </c>
      <c r="K655" s="54">
        <f xml:space="preserve"> K$576</f>
        <v>9.6982996206328817E-2</v>
      </c>
      <c r="L655" s="54">
        <f t="shared" si="185"/>
        <v>0.52239330344668322</v>
      </c>
      <c r="M655" s="54">
        <f t="shared" si="185"/>
        <v>0.20557418132500629</v>
      </c>
      <c r="N655" s="58">
        <f>SUM(J655:M655)</f>
        <v>0.82495048097801826</v>
      </c>
      <c r="O655" s="54">
        <f t="shared" si="185"/>
        <v>1.4563802783856425E-2</v>
      </c>
      <c r="P655" s="54">
        <f t="shared" si="185"/>
        <v>7.471113926809532E-2</v>
      </c>
      <c r="Q655" s="54">
        <f t="shared" si="185"/>
        <v>1.5581614875311891</v>
      </c>
      <c r="R655" s="54">
        <f t="shared" si="185"/>
        <v>20.503624497917144</v>
      </c>
      <c r="S655" s="58">
        <f>SUM(O655:R655)</f>
        <v>22.151060927500286</v>
      </c>
      <c r="T655" s="54">
        <f t="shared" si="185"/>
        <v>307.15615447833824</v>
      </c>
      <c r="U655" s="54">
        <f t="shared" si="185"/>
        <v>1136.0207207538431</v>
      </c>
      <c r="V655" s="58">
        <f>SUM(T655:U655)</f>
        <v>1443.1768752321814</v>
      </c>
      <c r="W655" s="54">
        <f t="shared" si="185"/>
        <v>1983.3005402907622</v>
      </c>
      <c r="X655" s="54">
        <f t="shared" si="185"/>
        <v>2950.2767033804334</v>
      </c>
      <c r="Y655" s="58">
        <f>SUM(W655:X655)</f>
        <v>4933.5772436711959</v>
      </c>
      <c r="Z655" s="54">
        <f t="shared" si="185"/>
        <v>4083.1143612944393</v>
      </c>
      <c r="AA655" s="54">
        <f xml:space="preserve"> AA$576</f>
        <v>5417.0076438484248</v>
      </c>
      <c r="AB655" s="58">
        <f>SUM(Z655:AA655)</f>
        <v>9500.1220051428645</v>
      </c>
    </row>
    <row r="656" spans="2:28" ht="15" hidden="1" outlineLevel="5" x14ac:dyDescent="0.25">
      <c r="B656" s="99" t="s">
        <v>148</v>
      </c>
      <c r="C656" s="37"/>
      <c r="E656" s="40" t="s">
        <v>19</v>
      </c>
      <c r="F656" s="37"/>
      <c r="J656" s="58">
        <f t="shared" ref="J656:AB656" si="186">SUM(J657:J666) - J667</f>
        <v>3622.526253958275</v>
      </c>
      <c r="K656" s="58">
        <f t="shared" si="186"/>
        <v>3749.9765879411993</v>
      </c>
      <c r="L656" s="58">
        <f t="shared" si="186"/>
        <v>4806.3023670085522</v>
      </c>
      <c r="M656" s="58">
        <f t="shared" si="186"/>
        <v>5707.9695961549178</v>
      </c>
      <c r="N656" s="58">
        <f t="shared" si="186"/>
        <v>17985.783354470605</v>
      </c>
      <c r="O656" s="58">
        <f t="shared" si="186"/>
        <v>8732.0076754222246</v>
      </c>
      <c r="P656" s="58">
        <f t="shared" si="186"/>
        <v>6896.408641586233</v>
      </c>
      <c r="Q656" s="58">
        <f t="shared" si="186"/>
        <v>7379.1731138396608</v>
      </c>
      <c r="R656" s="58">
        <f t="shared" si="186"/>
        <v>8216.8867295717646</v>
      </c>
      <c r="S656" s="58">
        <f t="shared" si="186"/>
        <v>30702.651381460157</v>
      </c>
      <c r="T656" s="58">
        <f t="shared" si="186"/>
        <v>17884.184434112158</v>
      </c>
      <c r="U656" s="58">
        <f t="shared" si="186"/>
        <v>17773.36027018592</v>
      </c>
      <c r="V656" s="58">
        <f t="shared" si="186"/>
        <v>36677.702757801941</v>
      </c>
      <c r="W656" s="58">
        <f t="shared" si="186"/>
        <v>21834.807629644529</v>
      </c>
      <c r="X656" s="58">
        <f t="shared" si="186"/>
        <v>21688.287557801828</v>
      </c>
      <c r="Y656" s="58">
        <f t="shared" si="186"/>
        <v>44716.252138017706</v>
      </c>
      <c r="Z656" s="58">
        <f t="shared" si="186"/>
        <v>23413.063079025385</v>
      </c>
      <c r="AA656" s="58">
        <f t="shared" si="186"/>
        <v>23335.140403935264</v>
      </c>
      <c r="AB656" s="58">
        <f t="shared" si="186"/>
        <v>48112.755501115651</v>
      </c>
    </row>
    <row r="657" spans="2:28" ht="15" hidden="1" outlineLevel="5" x14ac:dyDescent="0.25">
      <c r="B657" s="100" t="s">
        <v>62</v>
      </c>
      <c r="C657" s="1"/>
      <c r="E657" s="35" t="s">
        <v>19</v>
      </c>
      <c r="F657" s="35" t="s">
        <v>217</v>
      </c>
      <c r="J657" s="54">
        <f t="shared" ref="J657:AB657" si="187" xml:space="preserve"> J273 * (1 + J$29)</f>
        <v>67.766876237370013</v>
      </c>
      <c r="K657" s="54">
        <f t="shared" si="187"/>
        <v>134.74762013808882</v>
      </c>
      <c r="L657" s="54">
        <f t="shared" si="187"/>
        <v>334.91511895279859</v>
      </c>
      <c r="M657" s="54">
        <f t="shared" si="187"/>
        <v>665.94504177939632</v>
      </c>
      <c r="N657" s="58">
        <f t="shared" si="187"/>
        <v>1362.4242545674695</v>
      </c>
      <c r="O657" s="54">
        <f t="shared" si="187"/>
        <v>1011.4171835494549</v>
      </c>
      <c r="P657" s="54">
        <f t="shared" si="187"/>
        <v>1365.4309523410698</v>
      </c>
      <c r="Q657" s="54">
        <f t="shared" si="187"/>
        <v>1728.1460199503188</v>
      </c>
      <c r="R657" s="54">
        <f t="shared" si="187"/>
        <v>2099.7247167304354</v>
      </c>
      <c r="S657" s="58">
        <f t="shared" si="187"/>
        <v>7024.7943438345046</v>
      </c>
      <c r="T657" s="54">
        <f t="shared" si="187"/>
        <v>4840.1500309773846</v>
      </c>
      <c r="U657" s="54">
        <f t="shared" si="187"/>
        <v>5320.8052900226867</v>
      </c>
      <c r="V657" s="58">
        <f t="shared" si="187"/>
        <v>11037.622723291659</v>
      </c>
      <c r="W657" s="54">
        <f t="shared" si="187"/>
        <v>5816.5565496368799</v>
      </c>
      <c r="X657" s="54">
        <f t="shared" si="187"/>
        <v>6330.2380650441328</v>
      </c>
      <c r="Y657" s="58">
        <f t="shared" si="187"/>
        <v>13194.796357097273</v>
      </c>
      <c r="Z657" s="54">
        <f t="shared" si="187"/>
        <v>6859.0765766114209</v>
      </c>
      <c r="AA657" s="54">
        <f t="shared" si="187"/>
        <v>7406.3785361016362</v>
      </c>
      <c r="AB657" s="58">
        <f t="shared" si="187"/>
        <v>15496.250749647177</v>
      </c>
    </row>
    <row r="658" spans="2:28" ht="15" hidden="1" outlineLevel="5" x14ac:dyDescent="0.25">
      <c r="B658" s="100" t="s">
        <v>215</v>
      </c>
      <c r="C658" s="1"/>
      <c r="E658" s="35" t="s">
        <v>19</v>
      </c>
      <c r="F658" s="35"/>
      <c r="J658" s="54">
        <f t="shared" ref="J658:AB658" si="188" xml:space="preserve"> J269</f>
        <v>1890</v>
      </c>
      <c r="K658" s="54">
        <f t="shared" si="188"/>
        <v>1915.014015876417</v>
      </c>
      <c r="L658" s="54">
        <f t="shared" si="188"/>
        <v>2802.7409084679944</v>
      </c>
      <c r="M658" s="54">
        <f t="shared" si="188"/>
        <v>3713.6303656479026</v>
      </c>
      <c r="N658" s="58">
        <f t="shared" si="188"/>
        <v>10321.385289992315</v>
      </c>
      <c r="O658" s="54">
        <f t="shared" si="188"/>
        <v>4839.1681418641547</v>
      </c>
      <c r="P658" s="54">
        <f t="shared" si="188"/>
        <v>4872.6923398863419</v>
      </c>
      <c r="Q658" s="54">
        <f t="shared" si="188"/>
        <v>5798.5303796173157</v>
      </c>
      <c r="R658" s="54">
        <f t="shared" si="188"/>
        <v>6736.9623809753703</v>
      </c>
      <c r="S658" s="58">
        <f t="shared" si="188"/>
        <v>22247.353242343183</v>
      </c>
      <c r="T658" s="54">
        <f t="shared" si="188"/>
        <v>14116.632680681629</v>
      </c>
      <c r="U658" s="54">
        <f t="shared" si="188"/>
        <v>14312.901143794876</v>
      </c>
      <c r="V658" s="58">
        <f t="shared" si="188"/>
        <v>28429.533824476504</v>
      </c>
      <c r="W658" s="54">
        <f t="shared" si="188"/>
        <v>17762.803324790646</v>
      </c>
      <c r="X658" s="54">
        <f t="shared" si="188"/>
        <v>17983.467727445488</v>
      </c>
      <c r="Y658" s="58">
        <f t="shared" si="188"/>
        <v>35746.27105223613</v>
      </c>
      <c r="Z658" s="54">
        <f t="shared" si="188"/>
        <v>20123.386398216768</v>
      </c>
      <c r="AA658" s="54">
        <f t="shared" si="188"/>
        <v>20373.375938592846</v>
      </c>
      <c r="AB658" s="58">
        <f t="shared" si="188"/>
        <v>40496.76233680961</v>
      </c>
    </row>
    <row r="659" spans="2:28" ht="15" hidden="1" outlineLevel="5" x14ac:dyDescent="0.25">
      <c r="B659" s="100" t="s">
        <v>216</v>
      </c>
      <c r="C659" s="1"/>
      <c r="E659" s="35" t="s">
        <v>19</v>
      </c>
      <c r="F659" s="35"/>
      <c r="J659" s="54">
        <f t="shared" ref="J659:AB659" si="189" xml:space="preserve"> J$587</f>
        <v>128.12304778391328</v>
      </c>
      <c r="K659" s="54">
        <f t="shared" si="189"/>
        <v>129.81874722909939</v>
      </c>
      <c r="L659" s="54">
        <f t="shared" si="189"/>
        <v>189.99772875215521</v>
      </c>
      <c r="M659" s="54">
        <f t="shared" si="189"/>
        <v>251.74689988872888</v>
      </c>
      <c r="N659" s="58">
        <f t="shared" si="189"/>
        <v>699.68642365389678</v>
      </c>
      <c r="O659" s="54">
        <f t="shared" si="189"/>
        <v>328.04707464256717</v>
      </c>
      <c r="P659" s="54">
        <f t="shared" si="189"/>
        <v>330.31967910029948</v>
      </c>
      <c r="Q659" s="54">
        <f t="shared" si="189"/>
        <v>393.08221423501698</v>
      </c>
      <c r="R659" s="54">
        <f t="shared" si="189"/>
        <v>456.69849368049393</v>
      </c>
      <c r="S659" s="58">
        <f t="shared" si="189"/>
        <v>1508.1474616583773</v>
      </c>
      <c r="T659" s="54">
        <f t="shared" si="189"/>
        <v>1978.804986982932</v>
      </c>
      <c r="U659" s="54">
        <f t="shared" si="189"/>
        <v>2006.3170022333859</v>
      </c>
      <c r="V659" s="58">
        <f t="shared" si="189"/>
        <v>3985.1219892163181</v>
      </c>
      <c r="W659" s="54">
        <f t="shared" si="189"/>
        <v>2489.9085070049114</v>
      </c>
      <c r="X659" s="54">
        <f t="shared" si="189"/>
        <v>2520.8402334513012</v>
      </c>
      <c r="Y659" s="58">
        <f t="shared" si="189"/>
        <v>5010.7487404562125</v>
      </c>
      <c r="Z659" s="54">
        <f t="shared" si="189"/>
        <v>2820.8042428042481</v>
      </c>
      <c r="AA659" s="54">
        <f t="shared" si="189"/>
        <v>2855.8466328968029</v>
      </c>
      <c r="AB659" s="58">
        <f t="shared" si="189"/>
        <v>5676.6508757010506</v>
      </c>
    </row>
    <row r="660" spans="2:28" ht="15" hidden="1" outlineLevel="5" x14ac:dyDescent="0.25">
      <c r="B660" s="100" t="s">
        <v>71</v>
      </c>
      <c r="C660" s="1"/>
      <c r="E660" s="35" t="s">
        <v>19</v>
      </c>
      <c r="F660" s="35" t="s">
        <v>217</v>
      </c>
      <c r="J660" s="54">
        <f t="shared" ref="J660:AB660" si="190" xml:space="preserve"> J274 * (1 + J$29)</f>
        <v>46.901098595534449</v>
      </c>
      <c r="K660" s="54">
        <f t="shared" si="190"/>
        <v>46.629059567932927</v>
      </c>
      <c r="L660" s="54">
        <f t="shared" si="190"/>
        <v>46.358598440098241</v>
      </c>
      <c r="M660" s="54">
        <f t="shared" si="190"/>
        <v>46.089706059785961</v>
      </c>
      <c r="N660" s="58">
        <f t="shared" si="190"/>
        <v>210.55916946824419</v>
      </c>
      <c r="O660" s="54">
        <f t="shared" si="190"/>
        <v>46.666434184072045</v>
      </c>
      <c r="P660" s="54">
        <f t="shared" si="190"/>
        <v>47.250379002882305</v>
      </c>
      <c r="Q660" s="54">
        <f t="shared" si="190"/>
        <v>47.841630819910392</v>
      </c>
      <c r="R660" s="54">
        <f t="shared" si="190"/>
        <v>48.44028106883502</v>
      </c>
      <c r="S660" s="58">
        <f t="shared" si="190"/>
        <v>215.33722245221045</v>
      </c>
      <c r="T660" s="54">
        <f t="shared" si="190"/>
        <v>51.536036579036583</v>
      </c>
      <c r="U660" s="54">
        <f t="shared" si="190"/>
        <v>52.607162203062991</v>
      </c>
      <c r="V660" s="58">
        <f t="shared" si="190"/>
        <v>113.12847080213774</v>
      </c>
      <c r="W660" s="54">
        <f t="shared" si="190"/>
        <v>53.674775911752199</v>
      </c>
      <c r="X660" s="54">
        <f t="shared" si="190"/>
        <v>54.76405585338857</v>
      </c>
      <c r="Y660" s="58">
        <f t="shared" si="190"/>
        <v>117.79472261869134</v>
      </c>
      <c r="Z660" s="54">
        <f t="shared" si="190"/>
        <v>55.848597887982699</v>
      </c>
      <c r="AA660" s="54">
        <f t="shared" si="190"/>
        <v>56.954618087524118</v>
      </c>
      <c r="AB660" s="58">
        <f t="shared" si="190"/>
        <v>122.53565738433798</v>
      </c>
    </row>
    <row r="661" spans="2:28" ht="15" hidden="1" outlineLevel="5" x14ac:dyDescent="0.25">
      <c r="B661" s="100" t="s">
        <v>208</v>
      </c>
      <c r="C661" s="1"/>
      <c r="E661" s="35" t="s">
        <v>19</v>
      </c>
      <c r="F661" s="35"/>
      <c r="J661" s="54">
        <f t="shared" ref="J661:AB661" si="191" xml:space="preserve">  J$295</f>
        <v>12.5</v>
      </c>
      <c r="K661" s="54">
        <f t="shared" si="191"/>
        <v>12.5</v>
      </c>
      <c r="L661" s="54">
        <f t="shared" si="191"/>
        <v>37.5</v>
      </c>
      <c r="M661" s="54">
        <f t="shared" si="191"/>
        <v>37.5</v>
      </c>
      <c r="N661" s="58">
        <f t="shared" si="191"/>
        <v>100</v>
      </c>
      <c r="O661" s="54">
        <f t="shared" si="191"/>
        <v>37.5</v>
      </c>
      <c r="P661" s="54">
        <f t="shared" si="191"/>
        <v>37.5</v>
      </c>
      <c r="Q661" s="54">
        <f t="shared" si="191"/>
        <v>37.5</v>
      </c>
      <c r="R661" s="54">
        <f t="shared" si="191"/>
        <v>37.5</v>
      </c>
      <c r="S661" s="58">
        <f t="shared" si="191"/>
        <v>150</v>
      </c>
      <c r="T661" s="54">
        <f t="shared" si="191"/>
        <v>75</v>
      </c>
      <c r="U661" s="54">
        <f t="shared" si="191"/>
        <v>75</v>
      </c>
      <c r="V661" s="58">
        <f t="shared" si="191"/>
        <v>150</v>
      </c>
      <c r="W661" s="54">
        <f t="shared" si="191"/>
        <v>125</v>
      </c>
      <c r="X661" s="54">
        <f t="shared" si="191"/>
        <v>75</v>
      </c>
      <c r="Y661" s="58">
        <f t="shared" si="191"/>
        <v>200</v>
      </c>
      <c r="Z661" s="54">
        <f t="shared" si="191"/>
        <v>75</v>
      </c>
      <c r="AA661" s="54">
        <f t="shared" si="191"/>
        <v>75</v>
      </c>
      <c r="AB661" s="58">
        <f t="shared" si="191"/>
        <v>150</v>
      </c>
    </row>
    <row r="662" spans="2:28" ht="15" hidden="1" outlineLevel="5" x14ac:dyDescent="0.25">
      <c r="B662" s="100" t="s">
        <v>218</v>
      </c>
      <c r="C662" s="1"/>
      <c r="E662" s="35" t="s">
        <v>19</v>
      </c>
      <c r="F662" s="35" t="s">
        <v>217</v>
      </c>
      <c r="J662" s="54">
        <f t="shared" ref="J662:AB662" si="192" xml:space="preserve"> J275 * (1 + J$29) + J270 + J$588</f>
        <v>866.2896102615407</v>
      </c>
      <c r="K662" s="54">
        <f t="shared" si="192"/>
        <v>877.71605293054688</v>
      </c>
      <c r="L662" s="54">
        <f t="shared" si="192"/>
        <v>889.29321906551809</v>
      </c>
      <c r="M662" s="54">
        <f t="shared" si="192"/>
        <v>901.02309692260542</v>
      </c>
      <c r="N662" s="58">
        <f t="shared" si="192"/>
        <v>3621.4082688477251</v>
      </c>
      <c r="O662" s="54">
        <f t="shared" si="192"/>
        <v>907.75640686395798</v>
      </c>
      <c r="P662" s="54">
        <f t="shared" si="192"/>
        <v>914.54120410617099</v>
      </c>
      <c r="Q662" s="54">
        <f t="shared" si="192"/>
        <v>921.37789303799195</v>
      </c>
      <c r="R662" s="54">
        <f t="shared" si="192"/>
        <v>928.26688131966341</v>
      </c>
      <c r="S662" s="58">
        <f t="shared" si="192"/>
        <v>3762.9310131761476</v>
      </c>
      <c r="T662" s="54">
        <f t="shared" si="192"/>
        <v>1817.4237391853364</v>
      </c>
      <c r="U662" s="54">
        <f t="shared" si="192"/>
        <v>1843.7873240720469</v>
      </c>
      <c r="V662" s="58">
        <f t="shared" si="192"/>
        <v>3693.5595159904306</v>
      </c>
      <c r="W662" s="54">
        <f t="shared" si="192"/>
        <v>1868.0896608010519</v>
      </c>
      <c r="X662" s="54">
        <f t="shared" si="192"/>
        <v>1892.7215728497235</v>
      </c>
      <c r="Y662" s="58">
        <f t="shared" si="192"/>
        <v>3794.4536244931446</v>
      </c>
      <c r="Z662" s="54">
        <f t="shared" si="192"/>
        <v>1917.6877024793621</v>
      </c>
      <c r="AA662" s="54">
        <f t="shared" si="192"/>
        <v>1942.992760473878</v>
      </c>
      <c r="AB662" s="58">
        <f t="shared" si="192"/>
        <v>3895.6685494293042</v>
      </c>
    </row>
    <row r="663" spans="2:28" ht="15" hidden="1" outlineLevel="5" x14ac:dyDescent="0.25">
      <c r="B663" s="100" t="s">
        <v>232</v>
      </c>
      <c r="C663" s="1"/>
      <c r="E663" s="35" t="s">
        <v>19</v>
      </c>
      <c r="F663" s="35" t="s">
        <v>217</v>
      </c>
      <c r="J663" s="54">
        <f t="shared" ref="J663:AB663" si="193" xml:space="preserve"> J276 * (1 + J$29) + J271 + J$589</f>
        <v>604.80878371487336</v>
      </c>
      <c r="K663" s="54">
        <f t="shared" si="193"/>
        <v>610.74427600856291</v>
      </c>
      <c r="L663" s="54">
        <f t="shared" si="193"/>
        <v>616.75832412154807</v>
      </c>
      <c r="M663" s="54">
        <f t="shared" si="193"/>
        <v>622.85196773452253</v>
      </c>
      <c r="N663" s="58">
        <f t="shared" si="193"/>
        <v>2537.8153703057142</v>
      </c>
      <c r="O663" s="54">
        <f t="shared" si="193"/>
        <v>1345.9698635564603</v>
      </c>
      <c r="P663" s="54">
        <f t="shared" si="193"/>
        <v>1196.1413777798152</v>
      </c>
      <c r="Q663" s="54">
        <f t="shared" si="193"/>
        <v>1202.6949761791066</v>
      </c>
      <c r="R663" s="54">
        <f t="shared" si="193"/>
        <v>1209.2939757969655</v>
      </c>
      <c r="S663" s="58">
        <f t="shared" si="193"/>
        <v>5107.006427955831</v>
      </c>
      <c r="T663" s="54">
        <f t="shared" si="193"/>
        <v>2804.636959705841</v>
      </c>
      <c r="U663" s="54">
        <f t="shared" si="193"/>
        <v>2561.9423478598615</v>
      </c>
      <c r="V663" s="58">
        <f t="shared" si="193"/>
        <v>5468.7362340248792</v>
      </c>
      <c r="W663" s="54">
        <f t="shared" si="193"/>
        <v>3468.7748114992869</v>
      </c>
      <c r="X663" s="54">
        <f t="shared" si="193"/>
        <v>3231.2559031577939</v>
      </c>
      <c r="Y663" s="58">
        <f t="shared" si="193"/>
        <v>6802.1876411162575</v>
      </c>
      <c r="Z663" s="54">
        <f t="shared" si="193"/>
        <v>3461.2595610256062</v>
      </c>
      <c r="AA663" s="54">
        <f t="shared" si="193"/>
        <v>3224.5919177825763</v>
      </c>
      <c r="AB663" s="58">
        <f t="shared" si="193"/>
        <v>6774.8873321441624</v>
      </c>
    </row>
    <row r="664" spans="2:28" ht="15" hidden="1" outlineLevel="5" x14ac:dyDescent="0.25">
      <c r="B664" s="100" t="s">
        <v>160</v>
      </c>
      <c r="C664" s="1"/>
      <c r="E664" s="35" t="s">
        <v>19</v>
      </c>
      <c r="F664" s="1"/>
      <c r="J664" s="54">
        <f t="shared" ref="J664:AB664" si="194" xml:space="preserve"> J$512</f>
        <v>106.13683736504356</v>
      </c>
      <c r="K664" s="54">
        <f t="shared" si="194"/>
        <v>106.13683736504356</v>
      </c>
      <c r="L664" s="54">
        <f t="shared" si="194"/>
        <v>279.67916663849223</v>
      </c>
      <c r="M664" s="54">
        <f t="shared" si="194"/>
        <v>358.99343431424808</v>
      </c>
      <c r="N664" s="58">
        <f t="shared" si="194"/>
        <v>850.94627568282749</v>
      </c>
      <c r="O664" s="54">
        <f t="shared" si="194"/>
        <v>364.73056065830451</v>
      </c>
      <c r="P664" s="54">
        <f t="shared" si="194"/>
        <v>222.35110938160611</v>
      </c>
      <c r="Q664" s="54">
        <f t="shared" si="194"/>
        <v>0</v>
      </c>
      <c r="R664" s="54">
        <f t="shared" si="194"/>
        <v>0</v>
      </c>
      <c r="S664" s="58">
        <f t="shared" si="194"/>
        <v>587.08167003991059</v>
      </c>
      <c r="T664" s="54">
        <f t="shared" si="194"/>
        <v>0</v>
      </c>
      <c r="U664" s="54">
        <f t="shared" si="194"/>
        <v>0</v>
      </c>
      <c r="V664" s="58">
        <f t="shared" si="194"/>
        <v>0</v>
      </c>
      <c r="W664" s="54">
        <f t="shared" si="194"/>
        <v>0</v>
      </c>
      <c r="X664" s="54">
        <f t="shared" si="194"/>
        <v>0</v>
      </c>
      <c r="Y664" s="58">
        <f t="shared" si="194"/>
        <v>0</v>
      </c>
      <c r="Z664" s="54">
        <f t="shared" si="194"/>
        <v>0</v>
      </c>
      <c r="AA664" s="54">
        <f t="shared" si="194"/>
        <v>0</v>
      </c>
      <c r="AB664" s="58">
        <f t="shared" si="194"/>
        <v>0</v>
      </c>
    </row>
    <row r="665" spans="2:28" ht="15" hidden="1" outlineLevel="5" x14ac:dyDescent="0.25">
      <c r="B665" s="100" t="s">
        <v>209</v>
      </c>
      <c r="C665" s="1"/>
      <c r="E665" s="35" t="s">
        <v>19</v>
      </c>
      <c r="F665" s="1"/>
      <c r="J665" s="54">
        <f t="shared" ref="J665:AB665" si="195" xml:space="preserve"> I673</f>
        <v>0</v>
      </c>
      <c r="K665" s="54">
        <f t="shared" si="195"/>
        <v>116.66997882550821</v>
      </c>
      <c r="L665" s="54">
        <f xml:space="preserve"> K673</f>
        <v>109.05930256994688</v>
      </c>
      <c r="M665" s="54">
        <f t="shared" si="195"/>
        <v>110.1890838077268</v>
      </c>
      <c r="N665" s="58">
        <f xml:space="preserve"> M673</f>
        <v>81.558301952409309</v>
      </c>
      <c r="O665" s="54">
        <f t="shared" si="195"/>
        <v>1500.7520101032537</v>
      </c>
      <c r="P665" s="54">
        <f t="shared" si="195"/>
        <v>110.18159998804703</v>
      </c>
      <c r="Q665" s="54">
        <f t="shared" si="195"/>
        <v>0</v>
      </c>
      <c r="R665" s="54">
        <f t="shared" si="195"/>
        <v>0</v>
      </c>
      <c r="S665" s="58">
        <f t="shared" si="195"/>
        <v>0</v>
      </c>
      <c r="T665" s="54">
        <f t="shared" si="195"/>
        <v>0</v>
      </c>
      <c r="U665" s="54">
        <f t="shared" si="195"/>
        <v>0</v>
      </c>
      <c r="V665" s="58">
        <f t="shared" si="195"/>
        <v>0</v>
      </c>
      <c r="W665" s="54">
        <f t="shared" si="195"/>
        <v>0</v>
      </c>
      <c r="X665" s="54">
        <f t="shared" si="195"/>
        <v>0</v>
      </c>
      <c r="Y665" s="58">
        <f t="shared" si="195"/>
        <v>0</v>
      </c>
      <c r="Z665" s="54">
        <f t="shared" si="195"/>
        <v>0</v>
      </c>
      <c r="AA665" s="54">
        <f t="shared" si="195"/>
        <v>0</v>
      </c>
      <c r="AB665" s="58">
        <f t="shared" si="195"/>
        <v>0</v>
      </c>
    </row>
    <row r="666" spans="2:28" ht="15" hidden="1" outlineLevel="5" x14ac:dyDescent="0.25">
      <c r="B666" s="100" t="s">
        <v>111</v>
      </c>
      <c r="C666" s="1"/>
      <c r="E666" s="35" t="s">
        <v>19</v>
      </c>
      <c r="F666" s="1"/>
      <c r="J666" s="54">
        <f t="shared" ref="J666:AB666" si="196" xml:space="preserve"> J$280</f>
        <v>50</v>
      </c>
      <c r="K666" s="54">
        <f t="shared" si="196"/>
        <v>100</v>
      </c>
      <c r="L666" s="54">
        <f t="shared" si="196"/>
        <v>250</v>
      </c>
      <c r="M666" s="54">
        <f t="shared" si="196"/>
        <v>500</v>
      </c>
      <c r="N666" s="58">
        <f t="shared" si="196"/>
        <v>900</v>
      </c>
      <c r="O666" s="54">
        <f t="shared" si="196"/>
        <v>825</v>
      </c>
      <c r="P666" s="54">
        <f xml:space="preserve"> P$280</f>
        <v>1100</v>
      </c>
      <c r="Q666" s="54">
        <f t="shared" si="196"/>
        <v>1375</v>
      </c>
      <c r="R666" s="54">
        <f t="shared" si="196"/>
        <v>1650</v>
      </c>
      <c r="S666" s="58">
        <f t="shared" si="196"/>
        <v>4950</v>
      </c>
      <c r="T666" s="54">
        <f t="shared" si="196"/>
        <v>3900</v>
      </c>
      <c r="U666" s="54">
        <f t="shared" si="196"/>
        <v>4200</v>
      </c>
      <c r="V666" s="58">
        <f t="shared" si="196"/>
        <v>8100</v>
      </c>
      <c r="W666" s="54">
        <f t="shared" si="196"/>
        <v>4875</v>
      </c>
      <c r="X666" s="54">
        <f t="shared" si="196"/>
        <v>5200</v>
      </c>
      <c r="Y666" s="58">
        <f t="shared" si="196"/>
        <v>10075</v>
      </c>
      <c r="Z666" s="54">
        <f t="shared" si="196"/>
        <v>5950</v>
      </c>
      <c r="AA666" s="54">
        <f t="shared" si="196"/>
        <v>6300</v>
      </c>
      <c r="AB666" s="58">
        <f t="shared" si="196"/>
        <v>12250</v>
      </c>
    </row>
    <row r="667" spans="2:28" ht="15" hidden="1" outlineLevel="5" x14ac:dyDescent="0.25">
      <c r="B667" s="100" t="s">
        <v>110</v>
      </c>
      <c r="C667" s="1"/>
      <c r="E667" s="35" t="s">
        <v>19</v>
      </c>
      <c r="F667" s="1"/>
      <c r="J667" s="54">
        <f t="shared" ref="J667:AB667" si="197" xml:space="preserve"> J$282</f>
        <v>150</v>
      </c>
      <c r="K667" s="54">
        <f t="shared" si="197"/>
        <v>300</v>
      </c>
      <c r="L667" s="54">
        <f t="shared" si="197"/>
        <v>750</v>
      </c>
      <c r="M667" s="54">
        <f t="shared" si="197"/>
        <v>1500</v>
      </c>
      <c r="N667" s="58">
        <f t="shared" si="197"/>
        <v>2700</v>
      </c>
      <c r="O667" s="54">
        <f t="shared" si="197"/>
        <v>2475</v>
      </c>
      <c r="P667" s="54">
        <f t="shared" si="197"/>
        <v>3300</v>
      </c>
      <c r="Q667" s="54">
        <f t="shared" si="197"/>
        <v>4125</v>
      </c>
      <c r="R667" s="54">
        <f t="shared" si="197"/>
        <v>4950</v>
      </c>
      <c r="S667" s="58">
        <f t="shared" si="197"/>
        <v>14850</v>
      </c>
      <c r="T667" s="54">
        <f t="shared" si="197"/>
        <v>11700</v>
      </c>
      <c r="U667" s="54">
        <f t="shared" si="197"/>
        <v>12600</v>
      </c>
      <c r="V667" s="58">
        <f t="shared" si="197"/>
        <v>24300</v>
      </c>
      <c r="W667" s="54">
        <f t="shared" si="197"/>
        <v>14625</v>
      </c>
      <c r="X667" s="54">
        <f t="shared" si="197"/>
        <v>15600</v>
      </c>
      <c r="Y667" s="58">
        <f t="shared" si="197"/>
        <v>30225</v>
      </c>
      <c r="Z667" s="54">
        <f t="shared" si="197"/>
        <v>17850</v>
      </c>
      <c r="AA667" s="54">
        <f t="shared" si="197"/>
        <v>18900</v>
      </c>
      <c r="AB667" s="58">
        <f t="shared" si="197"/>
        <v>36750</v>
      </c>
    </row>
    <row r="668" spans="2:28" ht="15" hidden="1" outlineLevel="5" x14ac:dyDescent="0.25">
      <c r="B668" s="99" t="s">
        <v>194</v>
      </c>
      <c r="C668" s="37"/>
      <c r="E668" s="40" t="s">
        <v>19</v>
      </c>
      <c r="F668" s="37"/>
      <c r="J668" s="58">
        <f t="shared" ref="J668:AB668" si="198" xml:space="preserve"> J652 - J656</f>
        <v>-3147.526253958275</v>
      </c>
      <c r="K668" s="58">
        <f t="shared" si="198"/>
        <v>-2799.8796049449929</v>
      </c>
      <c r="L668" s="58">
        <f t="shared" si="198"/>
        <v>-2430.7799737051055</v>
      </c>
      <c r="M668" s="58">
        <f t="shared" si="198"/>
        <v>-957.76402197359312</v>
      </c>
      <c r="N668" s="58">
        <f t="shared" si="198"/>
        <v>-9434.9584039896272</v>
      </c>
      <c r="O668" s="58">
        <f t="shared" si="198"/>
        <v>-894.49311161944115</v>
      </c>
      <c r="P668" s="58">
        <f t="shared" si="198"/>
        <v>3553.6660695530354</v>
      </c>
      <c r="Q668" s="58">
        <f t="shared" si="198"/>
        <v>5684.885047647871</v>
      </c>
      <c r="R668" s="58">
        <f t="shared" si="198"/>
        <v>7478.6168949261519</v>
      </c>
      <c r="S668" s="58">
        <f t="shared" si="198"/>
        <v>16344.499679467343</v>
      </c>
      <c r="T668" s="58">
        <f t="shared" si="198"/>
        <v>19472.971720366182</v>
      </c>
      <c r="U668" s="58">
        <f t="shared" si="198"/>
        <v>23262.660450567921</v>
      </c>
      <c r="V668" s="58">
        <f t="shared" si="198"/>
        <v>41715.47411743024</v>
      </c>
      <c r="W668" s="58">
        <f t="shared" si="198"/>
        <v>26460.992910646237</v>
      </c>
      <c r="X668" s="58">
        <f t="shared" si="198"/>
        <v>30661.989145578606</v>
      </c>
      <c r="Y668" s="58">
        <f t="shared" si="198"/>
        <v>55929.825105653494</v>
      </c>
      <c r="Z668" s="58">
        <f t="shared" si="198"/>
        <v>37195.051282269051</v>
      </c>
      <c r="AA668" s="58">
        <f t="shared" si="198"/>
        <v>41931.867239913161</v>
      </c>
      <c r="AB668" s="58">
        <f t="shared" si="198"/>
        <v>77762.366504027203</v>
      </c>
    </row>
    <row r="669" spans="2:28" hidden="1" outlineLevel="5" x14ac:dyDescent="0.2">
      <c r="B669" s="101" t="s">
        <v>22</v>
      </c>
      <c r="C669" s="1"/>
      <c r="E669" s="30" t="s">
        <v>9</v>
      </c>
      <c r="F669" s="1"/>
      <c r="J669" s="55">
        <f t="shared" ref="J669:AB669" si="199" xml:space="preserve"> J$43</f>
        <v>3.5558076341622114E-2</v>
      </c>
      <c r="K669" s="55">
        <f t="shared" si="199"/>
        <v>3.5558076341622114E-2</v>
      </c>
      <c r="L669" s="55">
        <f t="shared" si="199"/>
        <v>3.5558076341622114E-2</v>
      </c>
      <c r="M669" s="55">
        <f t="shared" si="199"/>
        <v>3.5558076341622114E-2</v>
      </c>
      <c r="N669" s="94">
        <f t="shared" si="199"/>
        <v>0.15</v>
      </c>
      <c r="O669" s="55">
        <f t="shared" si="199"/>
        <v>3.5558076341622114E-2</v>
      </c>
      <c r="P669" s="55">
        <f t="shared" si="199"/>
        <v>3.5558076341622114E-2</v>
      </c>
      <c r="Q669" s="55">
        <f t="shared" si="199"/>
        <v>3.5558076341622114E-2</v>
      </c>
      <c r="R669" s="55">
        <f t="shared" si="199"/>
        <v>3.5558076341622114E-2</v>
      </c>
      <c r="S669" s="94">
        <f t="shared" si="199"/>
        <v>0.15</v>
      </c>
      <c r="T669" s="55">
        <f t="shared" si="199"/>
        <v>7.2380529476360866E-2</v>
      </c>
      <c r="U669" s="55">
        <f t="shared" si="199"/>
        <v>7.2380529476360866E-2</v>
      </c>
      <c r="V669" s="94">
        <f t="shared" si="199"/>
        <v>0.15</v>
      </c>
      <c r="W669" s="55">
        <f t="shared" si="199"/>
        <v>7.2380529476360866E-2</v>
      </c>
      <c r="X669" s="55">
        <f t="shared" si="199"/>
        <v>7.2380529476360866E-2</v>
      </c>
      <c r="Y669" s="94">
        <f t="shared" si="199"/>
        <v>0.15</v>
      </c>
      <c r="Z669" s="55">
        <f t="shared" si="199"/>
        <v>7.2380529476360866E-2</v>
      </c>
      <c r="AA669" s="55">
        <f t="shared" si="199"/>
        <v>7.2380529476360866E-2</v>
      </c>
      <c r="AB669" s="94">
        <f t="shared" si="199"/>
        <v>0.15</v>
      </c>
    </row>
    <row r="670" spans="2:28" ht="15" hidden="1" outlineLevel="5" x14ac:dyDescent="0.25">
      <c r="B670" s="100" t="s">
        <v>205</v>
      </c>
      <c r="C670" s="1"/>
      <c r="E670" s="35" t="s">
        <v>19</v>
      </c>
      <c r="F670" s="1"/>
      <c r="J670" s="54">
        <f t="shared" ref="J670:AB670" si="200" xml:space="preserve"> J668 * J669</f>
        <v>-111.91997882550821</v>
      </c>
      <c r="K670" s="54">
        <f t="shared" si="200"/>
        <v>-99.55833273998482</v>
      </c>
      <c r="L670" s="54">
        <f t="shared" si="200"/>
        <v>-86.433859874692331</v>
      </c>
      <c r="M670" s="54">
        <f t="shared" si="200"/>
        <v>-34.056246210596065</v>
      </c>
      <c r="N670" s="58">
        <f t="shared" si="200"/>
        <v>-1415.2437605984439</v>
      </c>
      <c r="O670" s="54">
        <f t="shared" si="200"/>
        <v>-31.806454350019198</v>
      </c>
      <c r="P670" s="54">
        <f t="shared" si="200"/>
        <v>126.36152939379903</v>
      </c>
      <c r="Q670" s="54">
        <f t="shared" si="200"/>
        <v>202.14357651760906</v>
      </c>
      <c r="R670" s="54">
        <f t="shared" si="200"/>
        <v>265.92523047952903</v>
      </c>
      <c r="S670" s="58">
        <f t="shared" si="200"/>
        <v>2451.6749519201012</v>
      </c>
      <c r="T670" s="54">
        <f t="shared" si="200"/>
        <v>1409.4640035983059</v>
      </c>
      <c r="U670" s="54">
        <f t="shared" si="200"/>
        <v>1683.7636804409055</v>
      </c>
      <c r="V670" s="58">
        <f t="shared" si="200"/>
        <v>6257.321117614536</v>
      </c>
      <c r="W670" s="54">
        <f t="shared" si="200"/>
        <v>1915.2606773428058</v>
      </c>
      <c r="X670" s="54">
        <f t="shared" si="200"/>
        <v>2219.331009155409</v>
      </c>
      <c r="Y670" s="58">
        <f t="shared" si="200"/>
        <v>8389.4737658480244</v>
      </c>
      <c r="Z670" s="54">
        <f t="shared" si="200"/>
        <v>2692.197505711029</v>
      </c>
      <c r="AA670" s="54">
        <f t="shared" si="200"/>
        <v>3035.050752757385</v>
      </c>
      <c r="AB670" s="58">
        <f t="shared" si="200"/>
        <v>11664.354975604079</v>
      </c>
    </row>
    <row r="671" spans="2:28" ht="15" hidden="1" outlineLevel="5" x14ac:dyDescent="0.25">
      <c r="B671" s="100" t="s">
        <v>25</v>
      </c>
      <c r="C671" s="1"/>
      <c r="E671" s="35" t="s">
        <v>19</v>
      </c>
      <c r="F671" s="1"/>
      <c r="J671" s="54">
        <f xml:space="preserve"> J652 * $G$47</f>
        <v>4.75</v>
      </c>
      <c r="K671" s="54">
        <f t="shared" ref="K671:AB671" si="201" xml:space="preserve"> K652 * $G$47</f>
        <v>9.5009698299620631</v>
      </c>
      <c r="L671" s="54">
        <f t="shared" si="201"/>
        <v>23.755223933034468</v>
      </c>
      <c r="M671" s="54">
        <f t="shared" si="201"/>
        <v>47.502055741813244</v>
      </c>
      <c r="N671" s="58">
        <f xml:space="preserve"> N652 * $G$47</f>
        <v>85.508249504809768</v>
      </c>
      <c r="O671" s="54">
        <f t="shared" si="201"/>
        <v>78.375145638027831</v>
      </c>
      <c r="P671" s="54">
        <f t="shared" si="201"/>
        <v>104.50074711139268</v>
      </c>
      <c r="Q671" s="54">
        <f t="shared" si="201"/>
        <v>130.64058161487532</v>
      </c>
      <c r="R671" s="54">
        <f t="shared" si="201"/>
        <v>156.95503624497917</v>
      </c>
      <c r="S671" s="58">
        <f t="shared" si="201"/>
        <v>470.47151060927501</v>
      </c>
      <c r="T671" s="54">
        <f t="shared" si="201"/>
        <v>373.57156154478338</v>
      </c>
      <c r="U671" s="54">
        <f t="shared" si="201"/>
        <v>410.36020720753839</v>
      </c>
      <c r="V671" s="58">
        <f t="shared" si="201"/>
        <v>783.93176875232177</v>
      </c>
      <c r="W671" s="54">
        <f t="shared" si="201"/>
        <v>482.95800540290765</v>
      </c>
      <c r="X671" s="54">
        <f t="shared" si="201"/>
        <v>523.50276703380439</v>
      </c>
      <c r="Y671" s="58">
        <f t="shared" si="201"/>
        <v>1006.460772436712</v>
      </c>
      <c r="Z671" s="54">
        <f t="shared" si="201"/>
        <v>606.0811436129444</v>
      </c>
      <c r="AA671" s="54">
        <f t="shared" si="201"/>
        <v>652.67007643848422</v>
      </c>
      <c r="AB671" s="58">
        <f t="shared" si="201"/>
        <v>1258.7512200514286</v>
      </c>
    </row>
    <row r="672" spans="2:28" ht="15" hidden="1" outlineLevel="5" x14ac:dyDescent="0.25">
      <c r="B672" s="99" t="s">
        <v>206</v>
      </c>
      <c r="C672" s="37"/>
      <c r="E672" s="40" t="s">
        <v>19</v>
      </c>
      <c r="F672" s="37"/>
      <c r="J672" s="54">
        <f t="shared" ref="J672:AB672" si="202" xml:space="preserve"> MAX(J670, J671)</f>
        <v>4.75</v>
      </c>
      <c r="K672" s="54">
        <f t="shared" si="202"/>
        <v>9.5009698299620631</v>
      </c>
      <c r="L672" s="54">
        <f t="shared" si="202"/>
        <v>23.755223933034468</v>
      </c>
      <c r="M672" s="54">
        <f t="shared" si="202"/>
        <v>47.502055741813244</v>
      </c>
      <c r="N672" s="58">
        <f t="shared" si="202"/>
        <v>85.508249504809768</v>
      </c>
      <c r="O672" s="54">
        <f t="shared" si="202"/>
        <v>78.375145638027831</v>
      </c>
      <c r="P672" s="54">
        <f t="shared" si="202"/>
        <v>126.36152939379903</v>
      </c>
      <c r="Q672" s="54">
        <f t="shared" si="202"/>
        <v>202.14357651760906</v>
      </c>
      <c r="R672" s="54">
        <f t="shared" si="202"/>
        <v>265.92523047952903</v>
      </c>
      <c r="S672" s="58">
        <f t="shared" si="202"/>
        <v>2451.6749519201012</v>
      </c>
      <c r="T672" s="54">
        <f t="shared" si="202"/>
        <v>1409.4640035983059</v>
      </c>
      <c r="U672" s="54">
        <f t="shared" si="202"/>
        <v>1683.7636804409055</v>
      </c>
      <c r="V672" s="58">
        <f t="shared" si="202"/>
        <v>6257.321117614536</v>
      </c>
      <c r="W672" s="54">
        <f t="shared" si="202"/>
        <v>1915.2606773428058</v>
      </c>
      <c r="X672" s="54">
        <f t="shared" si="202"/>
        <v>2219.331009155409</v>
      </c>
      <c r="Y672" s="58">
        <f t="shared" si="202"/>
        <v>8389.4737658480244</v>
      </c>
      <c r="Z672" s="54">
        <f t="shared" si="202"/>
        <v>2692.197505711029</v>
      </c>
      <c r="AA672" s="54">
        <f t="shared" si="202"/>
        <v>3035.050752757385</v>
      </c>
      <c r="AB672" s="58">
        <f t="shared" si="202"/>
        <v>11664.354975604079</v>
      </c>
    </row>
    <row r="673" spans="2:28" ht="15" hidden="1" outlineLevel="5" x14ac:dyDescent="0.25">
      <c r="B673" s="100" t="s">
        <v>193</v>
      </c>
      <c r="C673" s="1"/>
      <c r="E673" s="35" t="s">
        <v>19</v>
      </c>
      <c r="F673" s="1"/>
      <c r="J673" s="66">
        <f t="shared" ref="J673:AB673" si="203" xml:space="preserve"> IF(J670 &lt; J671, J671 - J670, 0)</f>
        <v>116.66997882550821</v>
      </c>
      <c r="K673" s="54">
        <f t="shared" si="203"/>
        <v>109.05930256994688</v>
      </c>
      <c r="L673" s="54">
        <f t="shared" si="203"/>
        <v>110.1890838077268</v>
      </c>
      <c r="M673" s="54">
        <f t="shared" si="203"/>
        <v>81.558301952409309</v>
      </c>
      <c r="N673" s="58">
        <f t="shared" si="203"/>
        <v>1500.7520101032537</v>
      </c>
      <c r="O673" s="54">
        <f t="shared" si="203"/>
        <v>110.18159998804703</v>
      </c>
      <c r="P673" s="54">
        <f t="shared" si="203"/>
        <v>0</v>
      </c>
      <c r="Q673" s="54">
        <f t="shared" si="203"/>
        <v>0</v>
      </c>
      <c r="R673" s="54">
        <f t="shared" si="203"/>
        <v>0</v>
      </c>
      <c r="S673" s="58">
        <f t="shared" si="203"/>
        <v>0</v>
      </c>
      <c r="T673" s="54">
        <f t="shared" si="203"/>
        <v>0</v>
      </c>
      <c r="U673" s="54">
        <f t="shared" si="203"/>
        <v>0</v>
      </c>
      <c r="V673" s="58">
        <f t="shared" si="203"/>
        <v>0</v>
      </c>
      <c r="W673" s="54">
        <f t="shared" si="203"/>
        <v>0</v>
      </c>
      <c r="X673" s="54">
        <f t="shared" si="203"/>
        <v>0</v>
      </c>
      <c r="Y673" s="58">
        <f t="shared" si="203"/>
        <v>0</v>
      </c>
      <c r="Z673" s="54">
        <f t="shared" si="203"/>
        <v>0</v>
      </c>
      <c r="AA673" s="54">
        <f t="shared" si="203"/>
        <v>0</v>
      </c>
      <c r="AB673" s="58">
        <f t="shared" si="203"/>
        <v>0</v>
      </c>
    </row>
    <row r="675" spans="2:28" ht="15" collapsed="1" x14ac:dyDescent="0.25">
      <c r="B675" s="28" t="s">
        <v>175</v>
      </c>
      <c r="C675" s="25"/>
      <c r="D675" s="25"/>
      <c r="E675" s="26"/>
      <c r="F675" s="27"/>
      <c r="G675" s="27"/>
      <c r="H675" s="27"/>
      <c r="I675" s="25"/>
      <c r="J675" s="26"/>
      <c r="K675" s="26"/>
      <c r="L675" s="26"/>
      <c r="M675" s="26"/>
      <c r="N675" s="26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</row>
    <row r="676" spans="2:28" hidden="1" outlineLevel="1" x14ac:dyDescent="0.25"/>
    <row r="677" spans="2:28" ht="15" hidden="1" outlineLevel="1" x14ac:dyDescent="0.25">
      <c r="B677" s="80" t="s">
        <v>219</v>
      </c>
      <c r="C677" s="81"/>
      <c r="D677" s="81"/>
      <c r="E677" s="82"/>
      <c r="F677" s="83"/>
      <c r="G677" s="83"/>
      <c r="H677" s="83"/>
      <c r="I677" s="81"/>
      <c r="J677" s="82"/>
      <c r="K677" s="82"/>
      <c r="L677" s="82"/>
      <c r="M677" s="82"/>
      <c r="N677" s="82"/>
      <c r="O677" s="81"/>
      <c r="P677" s="81"/>
      <c r="Q677" s="81"/>
      <c r="R677" s="81"/>
      <c r="S677" s="81"/>
      <c r="T677" s="81"/>
      <c r="U677" s="81"/>
      <c r="V677" s="81"/>
      <c r="W677" s="81"/>
      <c r="X677" s="81"/>
      <c r="Y677" s="81"/>
      <c r="Z677" s="81"/>
      <c r="AA677" s="81"/>
      <c r="AB677" s="81"/>
    </row>
    <row r="678" spans="2:28" hidden="1" outlineLevel="2" x14ac:dyDescent="0.25"/>
    <row r="679" spans="2:28" ht="15" hidden="1" outlineLevel="2" x14ac:dyDescent="0.25">
      <c r="B679" s="49" t="s">
        <v>133</v>
      </c>
      <c r="C679" s="49"/>
      <c r="D679" s="49"/>
      <c r="E679" s="53" t="s">
        <v>19</v>
      </c>
      <c r="F679" s="63"/>
      <c r="G679" s="63"/>
      <c r="H679" s="63"/>
      <c r="I679" s="49"/>
      <c r="J679" s="58">
        <f t="shared" ref="J679:AB679" si="204" xml:space="preserve"> J$262</f>
        <v>500</v>
      </c>
      <c r="K679" s="58">
        <f t="shared" si="204"/>
        <v>1000</v>
      </c>
      <c r="L679" s="58">
        <f t="shared" si="204"/>
        <v>2500</v>
      </c>
      <c r="M679" s="58">
        <f t="shared" si="204"/>
        <v>5000</v>
      </c>
      <c r="N679" s="58">
        <f t="shared" si="204"/>
        <v>9000</v>
      </c>
      <c r="O679" s="58">
        <f t="shared" si="204"/>
        <v>8250</v>
      </c>
      <c r="P679" s="58">
        <f t="shared" si="204"/>
        <v>11000</v>
      </c>
      <c r="Q679" s="58">
        <f t="shared" si="204"/>
        <v>13750</v>
      </c>
      <c r="R679" s="58">
        <f t="shared" si="204"/>
        <v>16500</v>
      </c>
      <c r="S679" s="58">
        <f t="shared" si="204"/>
        <v>49500</v>
      </c>
      <c r="T679" s="58">
        <f t="shared" si="204"/>
        <v>39000</v>
      </c>
      <c r="U679" s="58">
        <f t="shared" si="204"/>
        <v>42000</v>
      </c>
      <c r="V679" s="58">
        <f t="shared" si="204"/>
        <v>81000</v>
      </c>
      <c r="W679" s="58">
        <f t="shared" si="204"/>
        <v>48750</v>
      </c>
      <c r="X679" s="58">
        <f t="shared" si="204"/>
        <v>52000</v>
      </c>
      <c r="Y679" s="58">
        <f t="shared" si="204"/>
        <v>100750</v>
      </c>
      <c r="Z679" s="58">
        <f t="shared" si="204"/>
        <v>59500</v>
      </c>
      <c r="AA679" s="58">
        <f t="shared" si="204"/>
        <v>63000</v>
      </c>
      <c r="AB679" s="58">
        <f t="shared" si="204"/>
        <v>122500</v>
      </c>
    </row>
    <row r="680" spans="2:28" hidden="1" outlineLevel="2" x14ac:dyDescent="0.25"/>
    <row r="681" spans="2:28" ht="15" hidden="1" outlineLevel="2" x14ac:dyDescent="0.25">
      <c r="B681" s="63" t="s">
        <v>220</v>
      </c>
      <c r="C681" s="49"/>
      <c r="D681" s="49"/>
      <c r="E681" s="53" t="s">
        <v>19</v>
      </c>
      <c r="J681" s="58">
        <f t="shared" ref="J681:AB681" si="205" xml:space="preserve"> SUM(J682:J686)</f>
        <v>-2140.6430477839131</v>
      </c>
      <c r="K681" s="58">
        <f t="shared" si="205"/>
        <v>-2231.3574838728905</v>
      </c>
      <c r="L681" s="58">
        <f t="shared" si="205"/>
        <v>-3396.0577288077811</v>
      </c>
      <c r="M681" s="58">
        <f t="shared" si="205"/>
        <v>-4686.0502532118917</v>
      </c>
      <c r="N681" s="58">
        <f t="shared" si="205"/>
        <v>-12454.108513676478</v>
      </c>
      <c r="O681" s="58">
        <f t="shared" si="205"/>
        <v>-6219.9102593482585</v>
      </c>
      <c r="P681" s="58">
        <f t="shared" si="205"/>
        <v>-6595.9314401541142</v>
      </c>
      <c r="Q681" s="58">
        <f t="shared" si="205"/>
        <v>-7933.112002775978</v>
      </c>
      <c r="R681" s="58">
        <f t="shared" si="205"/>
        <v>-9292.2517189153441</v>
      </c>
      <c r="S681" s="58">
        <f t="shared" si="205"/>
        <v>-30041.205421193688</v>
      </c>
      <c r="T681" s="58">
        <f t="shared" si="205"/>
        <v>-20673.599700183862</v>
      </c>
      <c r="U681" s="58">
        <f t="shared" si="205"/>
        <v>-21340.845261046077</v>
      </c>
      <c r="V681" s="58">
        <f t="shared" si="205"/>
        <v>-42014.444961229943</v>
      </c>
      <c r="W681" s="58">
        <f t="shared" si="205"/>
        <v>-25781.697791287257</v>
      </c>
      <c r="X681" s="58">
        <f t="shared" si="205"/>
        <v>-26457.17884862201</v>
      </c>
      <c r="Y681" s="58">
        <f t="shared" si="205"/>
        <v>-52238.876639909264</v>
      </c>
      <c r="Z681" s="58">
        <f t="shared" si="205"/>
        <v>-29384.895241331302</v>
      </c>
      <c r="AA681" s="58">
        <f t="shared" si="205"/>
        <v>-30174.777638155225</v>
      </c>
      <c r="AB681" s="58">
        <f t="shared" si="205"/>
        <v>-59559.672879486519</v>
      </c>
    </row>
    <row r="682" spans="2:28" hidden="1" outlineLevel="2" x14ac:dyDescent="0.2">
      <c r="B682" s="50" t="s">
        <v>62</v>
      </c>
      <c r="E682" s="8" t="s">
        <v>19</v>
      </c>
      <c r="J682" s="54">
        <f xml:space="preserve">  - J$273</f>
        <v>-65.02000000000001</v>
      </c>
      <c r="K682" s="54">
        <f t="shared" ref="K682:AB682" si="206" xml:space="preserve">  - K$273</f>
        <v>-129.2857329101312</v>
      </c>
      <c r="L682" s="54">
        <f t="shared" si="206"/>
        <v>-321.33960193228597</v>
      </c>
      <c r="M682" s="54">
        <f t="shared" si="206"/>
        <v>-638.951491062218</v>
      </c>
      <c r="N682" s="54">
        <f t="shared" si="206"/>
        <v>-1154.5968259046351</v>
      </c>
      <c r="O682" s="54">
        <f t="shared" si="206"/>
        <v>-970.42019531838707</v>
      </c>
      <c r="P682" s="54">
        <f t="shared" si="206"/>
        <v>-1310.0842985626437</v>
      </c>
      <c r="Q682" s="54">
        <f t="shared" si="206"/>
        <v>-1658.09700042226</v>
      </c>
      <c r="R682" s="54">
        <f t="shared" si="206"/>
        <v>-2014.6140513191719</v>
      </c>
      <c r="S682" s="54">
        <f t="shared" si="206"/>
        <v>-5953.2155456224618</v>
      </c>
      <c r="T682" s="54">
        <f t="shared" si="206"/>
        <v>-4455.7192653375641</v>
      </c>
      <c r="U682" s="54">
        <f t="shared" si="206"/>
        <v>-4898.1982967740132</v>
      </c>
      <c r="V682" s="54">
        <f t="shared" si="206"/>
        <v>-9353.9175621115755</v>
      </c>
      <c r="W682" s="54">
        <f t="shared" si="206"/>
        <v>-5354.5743231659617</v>
      </c>
      <c r="X682" s="54">
        <f t="shared" si="206"/>
        <v>-5827.4564879334248</v>
      </c>
      <c r="Y682" s="54">
        <f t="shared" si="206"/>
        <v>-11182.030811099385</v>
      </c>
      <c r="Z682" s="54">
        <f t="shared" si="206"/>
        <v>-6314.2917986493994</v>
      </c>
      <c r="AA682" s="54">
        <f t="shared" si="206"/>
        <v>-6818.1240908821082</v>
      </c>
      <c r="AB682" s="54">
        <f t="shared" si="206"/>
        <v>-13132.415889531507</v>
      </c>
    </row>
    <row r="683" spans="2:28" hidden="1" outlineLevel="2" x14ac:dyDescent="0.2">
      <c r="B683" s="50" t="s">
        <v>196</v>
      </c>
      <c r="E683" s="8" t="s">
        <v>19</v>
      </c>
      <c r="J683" s="54">
        <f t="shared" ref="J683:AB683" si="207" xml:space="preserve"> - J$269</f>
        <v>-1890</v>
      </c>
      <c r="K683" s="54">
        <f t="shared" si="207"/>
        <v>-1915.014015876417</v>
      </c>
      <c r="L683" s="54">
        <f t="shared" si="207"/>
        <v>-2802.7409084679944</v>
      </c>
      <c r="M683" s="54">
        <f t="shared" si="207"/>
        <v>-3713.6303656479026</v>
      </c>
      <c r="N683" s="54">
        <f t="shared" si="207"/>
        <v>-10321.385289992315</v>
      </c>
      <c r="O683" s="54">
        <f t="shared" si="207"/>
        <v>-4839.1681418641547</v>
      </c>
      <c r="P683" s="54">
        <f t="shared" si="207"/>
        <v>-4872.6923398863419</v>
      </c>
      <c r="Q683" s="54">
        <f t="shared" si="207"/>
        <v>-5798.5303796173157</v>
      </c>
      <c r="R683" s="54">
        <f t="shared" si="207"/>
        <v>-6736.9623809753703</v>
      </c>
      <c r="S683" s="54">
        <f t="shared" si="207"/>
        <v>-22247.353242343183</v>
      </c>
      <c r="T683" s="54">
        <f t="shared" si="207"/>
        <v>-14116.632680681629</v>
      </c>
      <c r="U683" s="54">
        <f t="shared" si="207"/>
        <v>-14312.901143794876</v>
      </c>
      <c r="V683" s="54">
        <f t="shared" si="207"/>
        <v>-28429.533824476504</v>
      </c>
      <c r="W683" s="54">
        <f t="shared" si="207"/>
        <v>-17762.803324790646</v>
      </c>
      <c r="X683" s="54">
        <f t="shared" si="207"/>
        <v>-17983.467727445488</v>
      </c>
      <c r="Y683" s="54">
        <f t="shared" si="207"/>
        <v>-35746.27105223613</v>
      </c>
      <c r="Z683" s="54">
        <f t="shared" si="207"/>
        <v>-20123.386398216768</v>
      </c>
      <c r="AA683" s="54">
        <f t="shared" si="207"/>
        <v>-20373.375938592846</v>
      </c>
      <c r="AB683" s="54">
        <f t="shared" si="207"/>
        <v>-40496.76233680961</v>
      </c>
    </row>
    <row r="684" spans="2:28" hidden="1" outlineLevel="2" x14ac:dyDescent="0.2">
      <c r="B684" s="50" t="s">
        <v>221</v>
      </c>
      <c r="E684" s="8" t="s">
        <v>19</v>
      </c>
      <c r="J684" s="54">
        <f t="shared" ref="J684:AB684" si="208" xml:space="preserve"> - J$587</f>
        <v>-128.12304778391328</v>
      </c>
      <c r="K684" s="54">
        <f t="shared" si="208"/>
        <v>-129.81874722909939</v>
      </c>
      <c r="L684" s="54">
        <f t="shared" si="208"/>
        <v>-189.99772875215521</v>
      </c>
      <c r="M684" s="54">
        <f t="shared" si="208"/>
        <v>-251.74689988872888</v>
      </c>
      <c r="N684" s="54">
        <f t="shared" si="208"/>
        <v>-699.68642365389678</v>
      </c>
      <c r="O684" s="54">
        <f t="shared" si="208"/>
        <v>-328.04707464256717</v>
      </c>
      <c r="P684" s="54">
        <f t="shared" si="208"/>
        <v>-330.31967910029948</v>
      </c>
      <c r="Q684" s="54">
        <f t="shared" si="208"/>
        <v>-393.08221423501698</v>
      </c>
      <c r="R684" s="54">
        <f t="shared" si="208"/>
        <v>-456.69849368049393</v>
      </c>
      <c r="S684" s="54">
        <f t="shared" si="208"/>
        <v>-1508.1474616583773</v>
      </c>
      <c r="T684" s="54">
        <f t="shared" si="208"/>
        <v>-1978.804986982932</v>
      </c>
      <c r="U684" s="54">
        <f t="shared" si="208"/>
        <v>-2006.3170022333859</v>
      </c>
      <c r="V684" s="54">
        <f t="shared" si="208"/>
        <v>-3985.1219892163181</v>
      </c>
      <c r="W684" s="54">
        <f t="shared" si="208"/>
        <v>-2489.9085070049114</v>
      </c>
      <c r="X684" s="54">
        <f t="shared" si="208"/>
        <v>-2520.8402334513012</v>
      </c>
      <c r="Y684" s="54">
        <f t="shared" si="208"/>
        <v>-5010.7487404562125</v>
      </c>
      <c r="Z684" s="54">
        <f t="shared" si="208"/>
        <v>-2820.8042428042481</v>
      </c>
      <c r="AA684" s="54">
        <f t="shared" si="208"/>
        <v>-2855.8466328968029</v>
      </c>
      <c r="AB684" s="54">
        <f t="shared" si="208"/>
        <v>-5676.6508757010506</v>
      </c>
    </row>
    <row r="685" spans="2:28" hidden="1" outlineLevel="2" x14ac:dyDescent="0.2">
      <c r="B685" s="50" t="s">
        <v>71</v>
      </c>
      <c r="E685" s="8" t="s">
        <v>19</v>
      </c>
      <c r="J685" s="54">
        <f t="shared" ref="J685:AB685" si="209" xml:space="preserve"> -J$274</f>
        <v>-45</v>
      </c>
      <c r="K685" s="54">
        <f t="shared" si="209"/>
        <v>-44.738987857243195</v>
      </c>
      <c r="L685" s="54">
        <f t="shared" si="209"/>
        <v>-44.479489655345645</v>
      </c>
      <c r="M685" s="54">
        <f t="shared" si="209"/>
        <v>-44.221496613041843</v>
      </c>
      <c r="N685" s="54">
        <f t="shared" si="209"/>
        <v>-178.43997412563067</v>
      </c>
      <c r="O685" s="54">
        <f t="shared" si="209"/>
        <v>-44.774847523149198</v>
      </c>
      <c r="P685" s="54">
        <f t="shared" si="209"/>
        <v>-45.335122604828491</v>
      </c>
      <c r="Q685" s="54">
        <f t="shared" si="209"/>
        <v>-45.902408501385231</v>
      </c>
      <c r="R685" s="54">
        <f t="shared" si="209"/>
        <v>-46.47679294030695</v>
      </c>
      <c r="S685" s="54">
        <f t="shared" si="209"/>
        <v>-182.48917156966988</v>
      </c>
      <c r="T685" s="54">
        <f t="shared" si="209"/>
        <v>-47.442767181740621</v>
      </c>
      <c r="U685" s="54">
        <f t="shared" si="209"/>
        <v>-48.428818243799839</v>
      </c>
      <c r="V685" s="54">
        <f t="shared" si="209"/>
        <v>-95.871585425540459</v>
      </c>
      <c r="W685" s="54">
        <f t="shared" si="209"/>
        <v>-49.411636325739416</v>
      </c>
      <c r="X685" s="54">
        <f t="shared" si="209"/>
        <v>-50.414399791795624</v>
      </c>
      <c r="Y685" s="54">
        <f t="shared" si="209"/>
        <v>-99.82603611753504</v>
      </c>
      <c r="Z685" s="54">
        <f t="shared" si="209"/>
        <v>-51.412801660886785</v>
      </c>
      <c r="AA685" s="54">
        <f t="shared" si="209"/>
        <v>-52.43097578346746</v>
      </c>
      <c r="AB685" s="54">
        <f t="shared" si="209"/>
        <v>-103.84377744435423</v>
      </c>
    </row>
    <row r="686" spans="2:28" hidden="1" outlineLevel="2" x14ac:dyDescent="0.2">
      <c r="B686" s="50" t="s">
        <v>208</v>
      </c>
      <c r="E686" s="8" t="s">
        <v>19</v>
      </c>
      <c r="J686" s="54">
        <f t="shared" ref="J686:AB686" si="210" xml:space="preserve"> - J$295</f>
        <v>-12.5</v>
      </c>
      <c r="K686" s="54">
        <f t="shared" si="210"/>
        <v>-12.5</v>
      </c>
      <c r="L686" s="54">
        <f t="shared" si="210"/>
        <v>-37.5</v>
      </c>
      <c r="M686" s="54">
        <f t="shared" si="210"/>
        <v>-37.5</v>
      </c>
      <c r="N686" s="54">
        <f t="shared" si="210"/>
        <v>-100</v>
      </c>
      <c r="O686" s="54">
        <f t="shared" si="210"/>
        <v>-37.5</v>
      </c>
      <c r="P686" s="54">
        <f t="shared" si="210"/>
        <v>-37.5</v>
      </c>
      <c r="Q686" s="54">
        <f t="shared" si="210"/>
        <v>-37.5</v>
      </c>
      <c r="R686" s="54">
        <f t="shared" si="210"/>
        <v>-37.5</v>
      </c>
      <c r="S686" s="54">
        <f t="shared" si="210"/>
        <v>-150</v>
      </c>
      <c r="T686" s="54">
        <f t="shared" si="210"/>
        <v>-75</v>
      </c>
      <c r="U686" s="54">
        <f t="shared" si="210"/>
        <v>-75</v>
      </c>
      <c r="V686" s="54">
        <f t="shared" si="210"/>
        <v>-150</v>
      </c>
      <c r="W686" s="54">
        <f t="shared" si="210"/>
        <v>-125</v>
      </c>
      <c r="X686" s="54">
        <f t="shared" si="210"/>
        <v>-75</v>
      </c>
      <c r="Y686" s="54">
        <f t="shared" si="210"/>
        <v>-200</v>
      </c>
      <c r="Z686" s="54">
        <f t="shared" si="210"/>
        <v>-75</v>
      </c>
      <c r="AA686" s="54">
        <f t="shared" si="210"/>
        <v>-75</v>
      </c>
      <c r="AB686" s="54">
        <f t="shared" si="210"/>
        <v>-150</v>
      </c>
    </row>
    <row r="687" spans="2:28" hidden="1" outlineLevel="2" x14ac:dyDescent="0.25"/>
    <row r="688" spans="2:28" s="49" customFormat="1" ht="15" hidden="1" outlineLevel="2" x14ac:dyDescent="0.25">
      <c r="B688" s="49" t="s">
        <v>222</v>
      </c>
      <c r="E688" s="53" t="s">
        <v>19</v>
      </c>
      <c r="F688" s="63"/>
      <c r="G688" s="63"/>
      <c r="H688" s="63"/>
      <c r="J688" s="58">
        <f t="shared" ref="J688:AB688" si="211">SUM(J679, J681)</f>
        <v>-1640.6430477839131</v>
      </c>
      <c r="K688" s="58">
        <f t="shared" si="211"/>
        <v>-1231.3574838728905</v>
      </c>
      <c r="L688" s="58">
        <f t="shared" si="211"/>
        <v>-896.05772880778113</v>
      </c>
      <c r="M688" s="58">
        <f t="shared" si="211"/>
        <v>313.94974678810831</v>
      </c>
      <c r="N688" s="58">
        <f t="shared" si="211"/>
        <v>-3454.1085136764777</v>
      </c>
      <c r="O688" s="58">
        <f t="shared" si="211"/>
        <v>2030.0897406517415</v>
      </c>
      <c r="P688" s="58">
        <f t="shared" si="211"/>
        <v>4404.0685598458858</v>
      </c>
      <c r="Q688" s="58">
        <f t="shared" si="211"/>
        <v>5816.887997224022</v>
      </c>
      <c r="R688" s="58">
        <f t="shared" si="211"/>
        <v>7207.7482810846559</v>
      </c>
      <c r="S688" s="58">
        <f t="shared" si="211"/>
        <v>19458.794578806312</v>
      </c>
      <c r="T688" s="58">
        <f t="shared" si="211"/>
        <v>18326.400299816138</v>
      </c>
      <c r="U688" s="58">
        <f t="shared" si="211"/>
        <v>20659.154738953923</v>
      </c>
      <c r="V688" s="58">
        <f t="shared" si="211"/>
        <v>38985.555038770057</v>
      </c>
      <c r="W688" s="58">
        <f t="shared" si="211"/>
        <v>22968.302208712743</v>
      </c>
      <c r="X688" s="58">
        <f t="shared" si="211"/>
        <v>25542.82115137799</v>
      </c>
      <c r="Y688" s="58">
        <f t="shared" si="211"/>
        <v>48511.123360090736</v>
      </c>
      <c r="Z688" s="58">
        <f t="shared" si="211"/>
        <v>30115.104758668698</v>
      </c>
      <c r="AA688" s="58">
        <f t="shared" si="211"/>
        <v>32825.222361844775</v>
      </c>
      <c r="AB688" s="58">
        <f t="shared" si="211"/>
        <v>62940.327120513481</v>
      </c>
    </row>
    <row r="689" spans="2:28" hidden="1" outlineLevel="2" x14ac:dyDescent="0.25"/>
    <row r="690" spans="2:28" hidden="1" outlineLevel="2" x14ac:dyDescent="0.2">
      <c r="B690" s="50" t="s">
        <v>78</v>
      </c>
      <c r="E690" s="8" t="s">
        <v>19</v>
      </c>
      <c r="J690" s="54">
        <f t="shared" ref="J690:AB690" si="212" xml:space="preserve"> - (J$275 + J$270 + J$588)</f>
        <v>-859.74138176581096</v>
      </c>
      <c r="K690" s="54">
        <f t="shared" si="212"/>
        <v>-871.08273339701987</v>
      </c>
      <c r="L690" s="54">
        <f t="shared" si="212"/>
        <v>-882.57370277762948</v>
      </c>
      <c r="M690" s="54">
        <f t="shared" si="212"/>
        <v>-894.21626379554345</v>
      </c>
      <c r="N690" s="54">
        <f t="shared" si="212"/>
        <v>-3507.6140817360038</v>
      </c>
      <c r="O690" s="54">
        <f t="shared" si="212"/>
        <v>-900.88250324278408</v>
      </c>
      <c r="P690" s="54">
        <f t="shared" si="212"/>
        <v>-907.59956911803931</v>
      </c>
      <c r="Q690" s="54">
        <f t="shared" si="212"/>
        <v>-914.36785929820769</v>
      </c>
      <c r="R690" s="54">
        <f t="shared" si="212"/>
        <v>-921.18777486751901</v>
      </c>
      <c r="S690" s="54">
        <f t="shared" si="212"/>
        <v>-3644.0377065265507</v>
      </c>
      <c r="T690" s="54">
        <f t="shared" si="212"/>
        <v>-1802.6801472582956</v>
      </c>
      <c r="U690" s="54">
        <f t="shared" si="212"/>
        <v>-1828.7517514847609</v>
      </c>
      <c r="V690" s="54">
        <f t="shared" si="212"/>
        <v>-3631.4318987430565</v>
      </c>
      <c r="W690" s="54">
        <f t="shared" si="212"/>
        <v>-1852.7563251969293</v>
      </c>
      <c r="X690" s="54">
        <f t="shared" si="212"/>
        <v>-1877.084577358946</v>
      </c>
      <c r="Y690" s="54">
        <f t="shared" si="212"/>
        <v>-3729.8409025558753</v>
      </c>
      <c r="Z690" s="54">
        <f t="shared" si="212"/>
        <v>-1901.7410334510746</v>
      </c>
      <c r="AA690" s="54">
        <f t="shared" si="212"/>
        <v>-1926.7302851634693</v>
      </c>
      <c r="AB690" s="54">
        <f t="shared" si="212"/>
        <v>-3828.4713186145436</v>
      </c>
    </row>
    <row r="691" spans="2:28" hidden="1" outlineLevel="2" x14ac:dyDescent="0.2">
      <c r="B691" s="50" t="s">
        <v>85</v>
      </c>
      <c r="E691" s="8" t="s">
        <v>19</v>
      </c>
      <c r="J691" s="54">
        <f t="shared" ref="J691:AB691" si="213" xml:space="preserve"> - (J$276 + J$271 + J$589)</f>
        <v>-598.47178839642515</v>
      </c>
      <c r="K691" s="54">
        <f t="shared" si="213"/>
        <v>-604.4072806901147</v>
      </c>
      <c r="L691" s="54">
        <f t="shared" si="213"/>
        <v>-610.42132880309987</v>
      </c>
      <c r="M691" s="54">
        <f t="shared" si="213"/>
        <v>-616.51497241607433</v>
      </c>
      <c r="N691" s="54">
        <f t="shared" si="213"/>
        <v>-2429.8153703057142</v>
      </c>
      <c r="O691" s="54">
        <f t="shared" si="213"/>
        <v>-1329.493675728495</v>
      </c>
      <c r="P691" s="54">
        <f t="shared" si="213"/>
        <v>-1186.0021852702982</v>
      </c>
      <c r="Q691" s="54">
        <f t="shared" si="213"/>
        <v>-1192.5557836695896</v>
      </c>
      <c r="R691" s="54">
        <f t="shared" si="213"/>
        <v>-1199.1547832874485</v>
      </c>
      <c r="S691" s="54">
        <f t="shared" si="213"/>
        <v>-4907.2064279558317</v>
      </c>
      <c r="T691" s="54">
        <f t="shared" si="213"/>
        <v>-2746.8306667954266</v>
      </c>
      <c r="U691" s="54">
        <f t="shared" si="213"/>
        <v>-2525.7055672294523</v>
      </c>
      <c r="V691" s="54">
        <f t="shared" si="213"/>
        <v>-5272.5362340248794</v>
      </c>
      <c r="W691" s="54">
        <f t="shared" si="213"/>
        <v>-3410.9685185888725</v>
      </c>
      <c r="X691" s="54">
        <f t="shared" si="213"/>
        <v>-3195.0191225273848</v>
      </c>
      <c r="Y691" s="54">
        <f t="shared" si="213"/>
        <v>-6605.9876411162568</v>
      </c>
      <c r="Z691" s="54">
        <f t="shared" si="213"/>
        <v>-3409.4927315535933</v>
      </c>
      <c r="AA691" s="54">
        <f t="shared" si="213"/>
        <v>-3194.3946005905686</v>
      </c>
      <c r="AB691" s="54">
        <f t="shared" si="213"/>
        <v>-6603.8873321441624</v>
      </c>
    </row>
    <row r="692" spans="2:28" hidden="1" outlineLevel="2" x14ac:dyDescent="0.25"/>
    <row r="693" spans="2:28" s="49" customFormat="1" ht="15" hidden="1" outlineLevel="2" x14ac:dyDescent="0.25">
      <c r="B693" s="49" t="s">
        <v>223</v>
      </c>
      <c r="E693" s="53" t="s">
        <v>19</v>
      </c>
      <c r="F693" s="63"/>
      <c r="G693" s="63"/>
      <c r="H693" s="63"/>
      <c r="J693" s="58">
        <f t="shared" ref="J693:AB693" si="214" xml:space="preserve"> SUM(J688, J690, J691)</f>
        <v>-3098.8562179461487</v>
      </c>
      <c r="K693" s="58">
        <f t="shared" si="214"/>
        <v>-2706.8474979600251</v>
      </c>
      <c r="L693" s="58">
        <f t="shared" si="214"/>
        <v>-2389.0527603885103</v>
      </c>
      <c r="M693" s="58">
        <f t="shared" si="214"/>
        <v>-1196.7814894235094</v>
      </c>
      <c r="N693" s="58">
        <f t="shared" si="214"/>
        <v>-9391.5379657181948</v>
      </c>
      <c r="O693" s="58">
        <f t="shared" si="214"/>
        <v>-200.28643831953741</v>
      </c>
      <c r="P693" s="58">
        <f t="shared" si="214"/>
        <v>2310.4668054575486</v>
      </c>
      <c r="Q693" s="58">
        <f t="shared" si="214"/>
        <v>3709.9643542562244</v>
      </c>
      <c r="R693" s="58">
        <f t="shared" si="214"/>
        <v>5087.4057229296886</v>
      </c>
      <c r="S693" s="58">
        <f t="shared" si="214"/>
        <v>10907.55044432393</v>
      </c>
      <c r="T693" s="58">
        <f t="shared" si="214"/>
        <v>13776.889485762415</v>
      </c>
      <c r="U693" s="58">
        <f t="shared" si="214"/>
        <v>16304.69742023971</v>
      </c>
      <c r="V693" s="58">
        <f t="shared" si="214"/>
        <v>30081.586906002118</v>
      </c>
      <c r="W693" s="58">
        <f t="shared" si="214"/>
        <v>17704.577364926939</v>
      </c>
      <c r="X693" s="58">
        <f t="shared" si="214"/>
        <v>20470.717451491659</v>
      </c>
      <c r="Y693" s="58">
        <f t="shared" si="214"/>
        <v>38175.294816418609</v>
      </c>
      <c r="Z693" s="58">
        <f t="shared" si="214"/>
        <v>24803.87099366403</v>
      </c>
      <c r="AA693" s="58">
        <f t="shared" si="214"/>
        <v>27704.097476090737</v>
      </c>
      <c r="AB693" s="58">
        <f t="shared" si="214"/>
        <v>52507.968469754771</v>
      </c>
    </row>
    <row r="694" spans="2:28" hidden="1" outlineLevel="2" x14ac:dyDescent="0.25"/>
    <row r="695" spans="2:28" hidden="1" outlineLevel="2" x14ac:dyDescent="0.2">
      <c r="B695" s="50" t="s">
        <v>224</v>
      </c>
      <c r="E695" s="8" t="s">
        <v>19</v>
      </c>
      <c r="J695" s="54">
        <f t="shared" ref="J695:AB695" si="215" xml:space="preserve"> - CHOOSE($H$18, J$615, IF(J26 = 1, J$615, 0))</f>
        <v>0</v>
      </c>
      <c r="K695" s="54">
        <f t="shared" si="215"/>
        <v>0</v>
      </c>
      <c r="L695" s="54">
        <f t="shared" si="215"/>
        <v>0</v>
      </c>
      <c r="M695" s="54">
        <f t="shared" si="215"/>
        <v>0</v>
      </c>
      <c r="N695" s="54">
        <f t="shared" si="215"/>
        <v>0</v>
      </c>
      <c r="O695" s="54">
        <f t="shared" si="215"/>
        <v>0</v>
      </c>
      <c r="P695" s="54">
        <f t="shared" si="215"/>
        <v>0</v>
      </c>
      <c r="Q695" s="54">
        <f t="shared" si="215"/>
        <v>0</v>
      </c>
      <c r="R695" s="54">
        <f t="shared" si="215"/>
        <v>0</v>
      </c>
      <c r="S695" s="54">
        <f t="shared" si="215"/>
        <v>0</v>
      </c>
      <c r="T695" s="54">
        <f t="shared" si="215"/>
        <v>0</v>
      </c>
      <c r="U695" s="54">
        <f t="shared" si="215"/>
        <v>0</v>
      </c>
      <c r="V695" s="54">
        <f t="shared" si="215"/>
        <v>0</v>
      </c>
      <c r="W695" s="54">
        <f t="shared" si="215"/>
        <v>0</v>
      </c>
      <c r="X695" s="54">
        <f t="shared" si="215"/>
        <v>0</v>
      </c>
      <c r="Y695" s="54">
        <f t="shared" si="215"/>
        <v>0</v>
      </c>
      <c r="Z695" s="54">
        <f t="shared" si="215"/>
        <v>-1.0393148663608498</v>
      </c>
      <c r="AA695" s="54">
        <f t="shared" si="215"/>
        <v>-0.43760625952035781</v>
      </c>
      <c r="AB695" s="54">
        <f t="shared" si="215"/>
        <v>-2.42</v>
      </c>
    </row>
    <row r="696" spans="2:28" hidden="1" outlineLevel="2" x14ac:dyDescent="0.2">
      <c r="B696" s="50" t="s">
        <v>171</v>
      </c>
      <c r="E696" s="8" t="s">
        <v>19</v>
      </c>
      <c r="J696" s="54">
        <f t="shared" ref="J696:AB696" si="216" xml:space="preserve"> J$576</f>
        <v>0</v>
      </c>
      <c r="K696" s="54">
        <f t="shared" si="216"/>
        <v>9.6982996206328817E-2</v>
      </c>
      <c r="L696" s="54">
        <f t="shared" si="216"/>
        <v>0.52239330344668322</v>
      </c>
      <c r="M696" s="54">
        <f t="shared" si="216"/>
        <v>0.20557418132500629</v>
      </c>
      <c r="N696" s="54">
        <f t="shared" si="216"/>
        <v>0.82495048097801826</v>
      </c>
      <c r="O696" s="54">
        <f t="shared" si="216"/>
        <v>1.4563802783856425E-2</v>
      </c>
      <c r="P696" s="54">
        <f t="shared" si="216"/>
        <v>7.471113926809532E-2</v>
      </c>
      <c r="Q696" s="54">
        <f t="shared" si="216"/>
        <v>1.5581614875311891</v>
      </c>
      <c r="R696" s="54">
        <f t="shared" si="216"/>
        <v>20.503624497917144</v>
      </c>
      <c r="S696" s="54">
        <f t="shared" si="216"/>
        <v>22.151060927500286</v>
      </c>
      <c r="T696" s="54">
        <f t="shared" si="216"/>
        <v>307.15615447833824</v>
      </c>
      <c r="U696" s="54">
        <f t="shared" si="216"/>
        <v>1136.0207207538431</v>
      </c>
      <c r="V696" s="54">
        <f t="shared" si="216"/>
        <v>1443.1768752321814</v>
      </c>
      <c r="W696" s="54">
        <f t="shared" si="216"/>
        <v>1983.3005402907622</v>
      </c>
      <c r="X696" s="54">
        <f t="shared" si="216"/>
        <v>2950.2767033804334</v>
      </c>
      <c r="Y696" s="54">
        <f t="shared" si="216"/>
        <v>4933.5772436711959</v>
      </c>
      <c r="Z696" s="54">
        <f t="shared" si="216"/>
        <v>4083.1143612944393</v>
      </c>
      <c r="AA696" s="54">
        <f t="shared" si="216"/>
        <v>5417.0076438484248</v>
      </c>
      <c r="AB696" s="54">
        <f t="shared" si="216"/>
        <v>9500.1220051428645</v>
      </c>
    </row>
    <row r="697" spans="2:28" hidden="1" outlineLevel="2" x14ac:dyDescent="0.2">
      <c r="B697" s="50" t="s">
        <v>225</v>
      </c>
      <c r="E697" s="8" t="s">
        <v>19</v>
      </c>
      <c r="J697" s="54">
        <f t="shared" ref="J697:AB697" si="217" xml:space="preserve"> - J$511</f>
        <v>-106.13683736504356</v>
      </c>
      <c r="K697" s="54">
        <f t="shared" si="217"/>
        <v>-106.13683736504356</v>
      </c>
      <c r="L697" s="54">
        <f t="shared" si="217"/>
        <v>-279.67916663849223</v>
      </c>
      <c r="M697" s="54">
        <f t="shared" si="217"/>
        <v>-358.99343431424808</v>
      </c>
      <c r="N697" s="54">
        <f t="shared" si="217"/>
        <v>-850.94627568282749</v>
      </c>
      <c r="O697" s="54">
        <f t="shared" si="217"/>
        <v>-364.73056065830451</v>
      </c>
      <c r="P697" s="54">
        <f xml:space="preserve"> - P$511</f>
        <v>-222.35110938160611</v>
      </c>
      <c r="Q697" s="54">
        <f t="shared" si="217"/>
        <v>0</v>
      </c>
      <c r="R697" s="54">
        <f t="shared" si="217"/>
        <v>0</v>
      </c>
      <c r="S697" s="54">
        <f t="shared" si="217"/>
        <v>-587.08167003991059</v>
      </c>
      <c r="T697" s="54">
        <f t="shared" si="217"/>
        <v>0</v>
      </c>
      <c r="U697" s="54">
        <f t="shared" si="217"/>
        <v>0</v>
      </c>
      <c r="V697" s="54">
        <f t="shared" si="217"/>
        <v>0</v>
      </c>
      <c r="W697" s="54">
        <f t="shared" si="217"/>
        <v>0</v>
      </c>
      <c r="X697" s="54">
        <f t="shared" si="217"/>
        <v>0</v>
      </c>
      <c r="Y697" s="54">
        <f t="shared" si="217"/>
        <v>0</v>
      </c>
      <c r="Z697" s="54">
        <f t="shared" si="217"/>
        <v>0</v>
      </c>
      <c r="AA697" s="54">
        <f t="shared" si="217"/>
        <v>0</v>
      </c>
      <c r="AB697" s="54">
        <f t="shared" si="217"/>
        <v>0</v>
      </c>
    </row>
    <row r="698" spans="2:28" hidden="1" outlineLevel="2" x14ac:dyDescent="0.25"/>
    <row r="699" spans="2:28" s="49" customFormat="1" ht="15" hidden="1" outlineLevel="2" x14ac:dyDescent="0.25">
      <c r="B699" s="49" t="s">
        <v>192</v>
      </c>
      <c r="E699" s="53" t="s">
        <v>19</v>
      </c>
      <c r="F699" s="63"/>
      <c r="G699" s="63"/>
      <c r="H699" s="63"/>
      <c r="J699" s="58">
        <f t="shared" ref="J699:AB699" si="218" xml:space="preserve"> SUM(J693, J695, J696, J697)</f>
        <v>-3204.9930553111922</v>
      </c>
      <c r="K699" s="58">
        <f t="shared" si="218"/>
        <v>-2812.8873523288621</v>
      </c>
      <c r="L699" s="58">
        <f t="shared" si="218"/>
        <v>-2668.209533723556</v>
      </c>
      <c r="M699" s="58">
        <f xml:space="preserve"> SUM(M693, M695, M696, M697)</f>
        <v>-1555.5693495564324</v>
      </c>
      <c r="N699" s="58">
        <f t="shared" si="218"/>
        <v>-10241.659290920044</v>
      </c>
      <c r="O699" s="58">
        <f t="shared" si="218"/>
        <v>-565.00243517505805</v>
      </c>
      <c r="P699" s="58">
        <f t="shared" si="218"/>
        <v>2088.1904072152106</v>
      </c>
      <c r="Q699" s="58">
        <f t="shared" si="218"/>
        <v>3711.5225157437558</v>
      </c>
      <c r="R699" s="58">
        <f t="shared" si="218"/>
        <v>5107.909347427606</v>
      </c>
      <c r="S699" s="58">
        <f t="shared" si="218"/>
        <v>10342.619835211521</v>
      </c>
      <c r="T699" s="58">
        <f t="shared" si="218"/>
        <v>14084.045640240753</v>
      </c>
      <c r="U699" s="58">
        <f t="shared" si="218"/>
        <v>17440.718140993555</v>
      </c>
      <c r="V699" s="58">
        <f t="shared" si="218"/>
        <v>31524.763781234298</v>
      </c>
      <c r="W699" s="58">
        <f t="shared" si="218"/>
        <v>19687.877905217701</v>
      </c>
      <c r="X699" s="58">
        <f t="shared" si="218"/>
        <v>23420.994154872093</v>
      </c>
      <c r="Y699" s="58">
        <f t="shared" si="218"/>
        <v>43108.872060089809</v>
      </c>
      <c r="Z699" s="58">
        <f t="shared" si="218"/>
        <v>28885.946040092109</v>
      </c>
      <c r="AA699" s="58">
        <f t="shared" si="218"/>
        <v>33120.66751367964</v>
      </c>
      <c r="AB699" s="58">
        <f t="shared" si="218"/>
        <v>62005.670474897634</v>
      </c>
    </row>
    <row r="700" spans="2:28" hidden="1" outlineLevel="2" x14ac:dyDescent="0.25"/>
    <row r="701" spans="2:28" hidden="1" outlineLevel="2" x14ac:dyDescent="0.2">
      <c r="B701" s="50" t="s">
        <v>191</v>
      </c>
      <c r="E701" s="8" t="s">
        <v>19</v>
      </c>
      <c r="J701" s="54">
        <f t="shared" ref="J701:AB701" si="219" xml:space="preserve"> - CHOOSE($H$18, J$622, IF(J$26=1, J$622, CHOOSE($H$41, J$649, J$672)))</f>
        <v>-3.4850384650565838</v>
      </c>
      <c r="K701" s="54">
        <f t="shared" si="219"/>
        <v>-6.9707884868968204</v>
      </c>
      <c r="L701" s="54">
        <f t="shared" si="219"/>
        <v>-17.429025084770075</v>
      </c>
      <c r="M701" s="54">
        <f t="shared" si="219"/>
        <v>-34.85189293252234</v>
      </c>
      <c r="N701" s="54">
        <f t="shared" si="219"/>
        <v>-62.736744969245819</v>
      </c>
      <c r="O701" s="54">
        <f t="shared" si="219"/>
        <v>-57.503241526934467</v>
      </c>
      <c r="P701" s="54">
        <f t="shared" si="219"/>
        <v>-76.671394381127186</v>
      </c>
      <c r="Q701" s="54">
        <f t="shared" si="219"/>
        <v>-95.849989900043028</v>
      </c>
      <c r="R701" s="54">
        <f t="shared" si="219"/>
        <v>-115.15670286275845</v>
      </c>
      <c r="S701" s="54">
        <f t="shared" si="219"/>
        <v>-345.18132867086314</v>
      </c>
      <c r="T701" s="54">
        <f t="shared" si="219"/>
        <v>-552.19506704109017</v>
      </c>
      <c r="U701" s="54">
        <f t="shared" si="219"/>
        <v>-606.57422956109542</v>
      </c>
      <c r="V701" s="54">
        <f t="shared" si="219"/>
        <v>-1158.7692966021855</v>
      </c>
      <c r="W701" s="54">
        <f t="shared" si="219"/>
        <v>-713.88471614030925</v>
      </c>
      <c r="X701" s="54">
        <f t="shared" si="219"/>
        <v>-773.81598412644075</v>
      </c>
      <c r="Y701" s="54">
        <f t="shared" si="219"/>
        <v>-1487.7007002667501</v>
      </c>
      <c r="Z701" s="54">
        <f t="shared" si="219"/>
        <v>-2757.0224419788397</v>
      </c>
      <c r="AA701" s="54">
        <f t="shared" si="219"/>
        <v>-3161.2059200621252</v>
      </c>
      <c r="AB701" s="54">
        <f t="shared" si="219"/>
        <v>-5918.2283620409653</v>
      </c>
    </row>
    <row r="702" spans="2:28" hidden="1" outlineLevel="2" x14ac:dyDescent="0.25"/>
    <row r="703" spans="2:28" s="49" customFormat="1" ht="15" hidden="1" outlineLevel="2" x14ac:dyDescent="0.25">
      <c r="B703" s="49" t="s">
        <v>226</v>
      </c>
      <c r="E703" s="53" t="s">
        <v>19</v>
      </c>
      <c r="F703" s="63"/>
      <c r="G703" s="63"/>
      <c r="H703" s="63"/>
      <c r="J703" s="58">
        <f t="shared" ref="J703:AB703" si="220" xml:space="preserve"> SUM(J699, J701)</f>
        <v>-3208.4780937762489</v>
      </c>
      <c r="K703" s="58">
        <f t="shared" si="220"/>
        <v>-2819.8581408157588</v>
      </c>
      <c r="L703" s="58">
        <f t="shared" si="220"/>
        <v>-2685.6385588083263</v>
      </c>
      <c r="M703" s="58">
        <f t="shared" si="220"/>
        <v>-1590.4212424889547</v>
      </c>
      <c r="N703" s="58">
        <f t="shared" si="220"/>
        <v>-10304.396035889291</v>
      </c>
      <c r="O703" s="58">
        <f t="shared" si="220"/>
        <v>-622.50567670199257</v>
      </c>
      <c r="P703" s="58">
        <f t="shared" si="220"/>
        <v>2011.5190128340835</v>
      </c>
      <c r="Q703" s="58">
        <f t="shared" si="220"/>
        <v>3615.6725258437127</v>
      </c>
      <c r="R703" s="58">
        <f t="shared" si="220"/>
        <v>4992.7526445648473</v>
      </c>
      <c r="S703" s="58">
        <f t="shared" si="220"/>
        <v>9997.4385065406568</v>
      </c>
      <c r="T703" s="58">
        <f t="shared" si="220"/>
        <v>13531.850573199663</v>
      </c>
      <c r="U703" s="58">
        <f t="shared" si="220"/>
        <v>16834.14391143246</v>
      </c>
      <c r="V703" s="58">
        <f t="shared" si="220"/>
        <v>30365.994484632112</v>
      </c>
      <c r="W703" s="58">
        <f t="shared" si="220"/>
        <v>18973.993189077391</v>
      </c>
      <c r="X703" s="58">
        <f t="shared" si="220"/>
        <v>22647.17817074565</v>
      </c>
      <c r="Y703" s="58">
        <f t="shared" si="220"/>
        <v>41621.171359823056</v>
      </c>
      <c r="Z703" s="58">
        <f t="shared" si="220"/>
        <v>26128.92359811327</v>
      </c>
      <c r="AA703" s="58">
        <f t="shared" si="220"/>
        <v>29959.461593617514</v>
      </c>
      <c r="AB703" s="58">
        <f t="shared" si="220"/>
        <v>56087.442112856668</v>
      </c>
    </row>
    <row r="704" spans="2:28" hidden="1" outlineLevel="2" x14ac:dyDescent="0.25"/>
    <row r="705" spans="2:30" hidden="1" outlineLevel="2" x14ac:dyDescent="0.2">
      <c r="B705" s="50" t="s">
        <v>227</v>
      </c>
      <c r="E705" s="8" t="s">
        <v>19</v>
      </c>
      <c r="J705" s="54">
        <f xml:space="preserve"> - J$230</f>
        <v>0</v>
      </c>
      <c r="K705" s="54">
        <f t="shared" ref="K705:AB705" si="221" xml:space="preserve"> - K$230</f>
        <v>0</v>
      </c>
      <c r="L705" s="54">
        <f t="shared" si="221"/>
        <v>0</v>
      </c>
      <c r="M705" s="54">
        <f t="shared" si="221"/>
        <v>0</v>
      </c>
      <c r="N705" s="54">
        <f t="shared" si="221"/>
        <v>0</v>
      </c>
      <c r="O705" s="54">
        <f t="shared" si="221"/>
        <v>0</v>
      </c>
      <c r="P705" s="54">
        <f t="shared" si="221"/>
        <v>0</v>
      </c>
      <c r="Q705" s="54">
        <f t="shared" si="221"/>
        <v>0</v>
      </c>
      <c r="R705" s="54">
        <f t="shared" si="221"/>
        <v>0</v>
      </c>
      <c r="S705" s="54">
        <f t="shared" si="221"/>
        <v>0</v>
      </c>
      <c r="T705" s="54">
        <f t="shared" si="221"/>
        <v>0</v>
      </c>
      <c r="U705" s="54">
        <f t="shared" si="221"/>
        <v>0</v>
      </c>
      <c r="V705" s="54">
        <f t="shared" si="221"/>
        <v>0</v>
      </c>
      <c r="W705" s="54">
        <f t="shared" si="221"/>
        <v>0</v>
      </c>
      <c r="X705" s="54">
        <f t="shared" si="221"/>
        <v>0</v>
      </c>
      <c r="Y705" s="54">
        <f t="shared" si="221"/>
        <v>0</v>
      </c>
      <c r="Z705" s="54">
        <f t="shared" si="221"/>
        <v>0</v>
      </c>
      <c r="AA705" s="54">
        <f t="shared" si="221"/>
        <v>0</v>
      </c>
      <c r="AB705" s="54">
        <f t="shared" si="221"/>
        <v>0</v>
      </c>
    </row>
    <row r="706" spans="2:30" hidden="1" outlineLevel="2" x14ac:dyDescent="0.25">
      <c r="B706" s="50"/>
    </row>
    <row r="707" spans="2:30" hidden="1" outlineLevel="2" x14ac:dyDescent="0.2">
      <c r="B707" s="50" t="s">
        <v>228</v>
      </c>
      <c r="E707" s="8" t="s">
        <v>19</v>
      </c>
      <c r="J707" s="54">
        <f t="shared" ref="J707:AB707" si="222" xml:space="preserve"> SUM(J703, J705)</f>
        <v>-3208.4780937762489</v>
      </c>
      <c r="K707" s="54">
        <f t="shared" si="222"/>
        <v>-2819.8581408157588</v>
      </c>
      <c r="L707" s="54">
        <f t="shared" si="222"/>
        <v>-2685.6385588083263</v>
      </c>
      <c r="M707" s="54">
        <f t="shared" si="222"/>
        <v>-1590.4212424889547</v>
      </c>
      <c r="N707" s="54">
        <f t="shared" si="222"/>
        <v>-10304.396035889291</v>
      </c>
      <c r="O707" s="54">
        <f t="shared" si="222"/>
        <v>-622.50567670199257</v>
      </c>
      <c r="P707" s="54">
        <f t="shared" si="222"/>
        <v>2011.5190128340835</v>
      </c>
      <c r="Q707" s="54">
        <f t="shared" si="222"/>
        <v>3615.6725258437127</v>
      </c>
      <c r="R707" s="54">
        <f t="shared" si="222"/>
        <v>4992.7526445648473</v>
      </c>
      <c r="S707" s="54">
        <f t="shared" si="222"/>
        <v>9997.4385065406568</v>
      </c>
      <c r="T707" s="54">
        <f t="shared" si="222"/>
        <v>13531.850573199663</v>
      </c>
      <c r="U707" s="54">
        <f t="shared" si="222"/>
        <v>16834.14391143246</v>
      </c>
      <c r="V707" s="54">
        <f t="shared" si="222"/>
        <v>30365.994484632112</v>
      </c>
      <c r="W707" s="54">
        <f t="shared" si="222"/>
        <v>18973.993189077391</v>
      </c>
      <c r="X707" s="54">
        <f t="shared" si="222"/>
        <v>22647.17817074565</v>
      </c>
      <c r="Y707" s="54">
        <f t="shared" si="222"/>
        <v>41621.171359823056</v>
      </c>
      <c r="Z707" s="54">
        <f t="shared" si="222"/>
        <v>26128.92359811327</v>
      </c>
      <c r="AA707" s="54">
        <f t="shared" si="222"/>
        <v>29959.461593617514</v>
      </c>
      <c r="AB707" s="54">
        <f t="shared" si="222"/>
        <v>56087.442112856668</v>
      </c>
    </row>
    <row r="708" spans="2:30" hidden="1" outlineLevel="2" x14ac:dyDescent="0.2">
      <c r="B708" s="50" t="s">
        <v>229</v>
      </c>
      <c r="E708" s="8" t="s">
        <v>19</v>
      </c>
      <c r="J708" s="54">
        <f t="shared" ref="J708:AB708" si="223" xml:space="preserve">  SUM(I708, J707)</f>
        <v>-3208.4780937762489</v>
      </c>
      <c r="K708" s="54">
        <f t="shared" si="223"/>
        <v>-6028.3362345920077</v>
      </c>
      <c r="L708" s="54">
        <f t="shared" si="223"/>
        <v>-8713.9747934003335</v>
      </c>
      <c r="M708" s="54">
        <f t="shared" si="223"/>
        <v>-10304.396035889287</v>
      </c>
      <c r="N708" s="54">
        <f t="shared" si="223"/>
        <v>-20608.792071778578</v>
      </c>
      <c r="O708" s="54">
        <f t="shared" si="223"/>
        <v>-21231.297748480571</v>
      </c>
      <c r="P708" s="54">
        <f xml:space="preserve">  SUM(O708, P707)</f>
        <v>-19219.778735646487</v>
      </c>
      <c r="Q708" s="54">
        <f t="shared" si="223"/>
        <v>-15604.106209802774</v>
      </c>
      <c r="R708" s="54">
        <f t="shared" si="223"/>
        <v>-10611.353565237927</v>
      </c>
      <c r="S708" s="54">
        <f t="shared" si="223"/>
        <v>-613.91505869727007</v>
      </c>
      <c r="T708" s="54">
        <f t="shared" si="223"/>
        <v>12917.935514502393</v>
      </c>
      <c r="U708" s="54">
        <f t="shared" si="223"/>
        <v>29752.079425934855</v>
      </c>
      <c r="V708" s="54">
        <f t="shared" si="223"/>
        <v>60118.073910566964</v>
      </c>
      <c r="W708" s="54">
        <f t="shared" si="223"/>
        <v>79092.067099644351</v>
      </c>
      <c r="X708" s="54">
        <f t="shared" si="223"/>
        <v>101739.24527039001</v>
      </c>
      <c r="Y708" s="54">
        <f t="shared" si="223"/>
        <v>143360.41663021306</v>
      </c>
      <c r="Z708" s="54">
        <f t="shared" si="223"/>
        <v>169489.34022832633</v>
      </c>
      <c r="AA708" s="54">
        <f t="shared" si="223"/>
        <v>199448.80182194384</v>
      </c>
      <c r="AB708" s="54">
        <f t="shared" si="223"/>
        <v>255536.2439348005</v>
      </c>
    </row>
    <row r="709" spans="2:30" hidden="1" outlineLevel="1" x14ac:dyDescent="0.25"/>
    <row r="710" spans="2:30" ht="15" hidden="1" outlineLevel="1" x14ac:dyDescent="0.25">
      <c r="B710" s="80" t="s">
        <v>245</v>
      </c>
      <c r="C710" s="81"/>
      <c r="D710" s="81"/>
      <c r="E710" s="82"/>
      <c r="F710" s="83"/>
      <c r="G710" s="83"/>
      <c r="H710" s="83"/>
      <c r="I710" s="81"/>
      <c r="J710" s="82"/>
      <c r="K710" s="82"/>
      <c r="L710" s="82"/>
      <c r="M710" s="82"/>
      <c r="N710" s="82"/>
      <c r="O710" s="81"/>
      <c r="P710" s="81"/>
      <c r="Q710" s="81"/>
      <c r="R710" s="81"/>
      <c r="S710" s="81"/>
      <c r="T710" s="81"/>
      <c r="U710" s="81"/>
      <c r="V710" s="81"/>
      <c r="W710" s="81"/>
      <c r="X710" s="81"/>
      <c r="Y710" s="81"/>
      <c r="Z710" s="81"/>
      <c r="AA710" s="81"/>
      <c r="AB710" s="81"/>
    </row>
    <row r="711" spans="2:30" hidden="1" outlineLevel="2" x14ac:dyDescent="0.25"/>
    <row r="712" spans="2:30" ht="15" hidden="1" outlineLevel="2" x14ac:dyDescent="0.25">
      <c r="B712" s="37" t="s">
        <v>233</v>
      </c>
      <c r="E712" s="53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</row>
    <row r="713" spans="2:30" hidden="1" outlineLevel="2" x14ac:dyDescent="0.2">
      <c r="B713" s="41" t="s">
        <v>133</v>
      </c>
      <c r="E713" s="8" t="s">
        <v>19</v>
      </c>
      <c r="J713" s="54">
        <f t="shared" ref="J713:AB713" si="224" xml:space="preserve"> J$262</f>
        <v>500</v>
      </c>
      <c r="K713" s="54">
        <f t="shared" si="224"/>
        <v>1000</v>
      </c>
      <c r="L713" s="54">
        <f t="shared" si="224"/>
        <v>2500</v>
      </c>
      <c r="M713" s="54">
        <f t="shared" si="224"/>
        <v>5000</v>
      </c>
      <c r="N713" s="54">
        <f t="shared" si="224"/>
        <v>9000</v>
      </c>
      <c r="O713" s="54">
        <f t="shared" si="224"/>
        <v>8250</v>
      </c>
      <c r="P713" s="54">
        <f t="shared" si="224"/>
        <v>11000</v>
      </c>
      <c r="Q713" s="54">
        <f t="shared" si="224"/>
        <v>13750</v>
      </c>
      <c r="R713" s="54">
        <f t="shared" si="224"/>
        <v>16500</v>
      </c>
      <c r="S713" s="54">
        <f t="shared" si="224"/>
        <v>49500</v>
      </c>
      <c r="T713" s="54">
        <f t="shared" si="224"/>
        <v>39000</v>
      </c>
      <c r="U713" s="54">
        <f t="shared" si="224"/>
        <v>42000</v>
      </c>
      <c r="V713" s="54">
        <f t="shared" si="224"/>
        <v>81000</v>
      </c>
      <c r="W713" s="54">
        <f t="shared" si="224"/>
        <v>48750</v>
      </c>
      <c r="X713" s="54">
        <f t="shared" si="224"/>
        <v>52000</v>
      </c>
      <c r="Y713" s="54">
        <f t="shared" si="224"/>
        <v>100750</v>
      </c>
      <c r="Z713" s="54">
        <f t="shared" si="224"/>
        <v>59500</v>
      </c>
      <c r="AA713" s="54">
        <f t="shared" si="224"/>
        <v>63000</v>
      </c>
      <c r="AB713" s="54">
        <f t="shared" si="224"/>
        <v>122500</v>
      </c>
    </row>
    <row r="714" spans="2:30" hidden="1" outlineLevel="2" x14ac:dyDescent="0.2">
      <c r="B714" s="41" t="s">
        <v>234</v>
      </c>
      <c r="E714" s="8" t="s">
        <v>19</v>
      </c>
      <c r="J714" s="54">
        <f xml:space="preserve"> - SUM(J$273, J$274, J$269, J$587, CHOOSE($H$18, J$615, IF(J$26= 1, J$615, 0)))</f>
        <v>-2128.1430477839131</v>
      </c>
      <c r="K714" s="54">
        <f t="shared" ref="K714:AB714" si="225" xml:space="preserve"> - SUM(K$273, K$274, K$269, K$587, CHOOSE($H$18, K$615, IF(K$26= 1, K$615, 0)))</f>
        <v>-2218.8574838728905</v>
      </c>
      <c r="L714" s="54">
        <f t="shared" si="225"/>
        <v>-3358.5577288077811</v>
      </c>
      <c r="M714" s="54">
        <f t="shared" si="225"/>
        <v>-4648.5502532118917</v>
      </c>
      <c r="N714" s="54">
        <f t="shared" si="225"/>
        <v>-12354.108513676478</v>
      </c>
      <c r="O714" s="54">
        <f t="shared" si="225"/>
        <v>-6182.4102593482585</v>
      </c>
      <c r="P714" s="54">
        <f t="shared" si="225"/>
        <v>-6558.4314401541133</v>
      </c>
      <c r="Q714" s="54">
        <f t="shared" si="225"/>
        <v>-7895.612002775978</v>
      </c>
      <c r="R714" s="54">
        <f t="shared" si="225"/>
        <v>-9254.7517189153441</v>
      </c>
      <c r="S714" s="54">
        <f t="shared" si="225"/>
        <v>-29891.205421193688</v>
      </c>
      <c r="T714" s="54">
        <f t="shared" si="225"/>
        <v>-20598.599700183862</v>
      </c>
      <c r="U714" s="54">
        <f t="shared" si="225"/>
        <v>-21265.845261046074</v>
      </c>
      <c r="V714" s="54">
        <f t="shared" si="225"/>
        <v>-41864.444961229943</v>
      </c>
      <c r="W714" s="54">
        <f t="shared" si="225"/>
        <v>-25656.697791287257</v>
      </c>
      <c r="X714" s="54">
        <f t="shared" si="225"/>
        <v>-26382.17884862201</v>
      </c>
      <c r="Y714" s="54">
        <f t="shared" si="225"/>
        <v>-52038.876639909264</v>
      </c>
      <c r="Z714" s="54">
        <f t="shared" si="225"/>
        <v>-29310.934556197662</v>
      </c>
      <c r="AA714" s="54">
        <f t="shared" si="225"/>
        <v>-30100.215244414747</v>
      </c>
      <c r="AB714" s="54">
        <f t="shared" si="225"/>
        <v>-59412.092879486525</v>
      </c>
    </row>
    <row r="715" spans="2:30" hidden="1" outlineLevel="2" x14ac:dyDescent="0.2">
      <c r="B715" s="41" t="s">
        <v>78</v>
      </c>
      <c r="E715" s="8" t="s">
        <v>19</v>
      </c>
      <c r="J715" s="54">
        <f t="shared" ref="J715:AB715" si="226" xml:space="preserve"> - SUM(J$275, J$270, J$588)</f>
        <v>-859.74138176581096</v>
      </c>
      <c r="K715" s="54">
        <f t="shared" si="226"/>
        <v>-871.08273339701987</v>
      </c>
      <c r="L715" s="54">
        <f t="shared" si="226"/>
        <v>-882.57370277762948</v>
      </c>
      <c r="M715" s="54">
        <f t="shared" si="226"/>
        <v>-894.21626379554345</v>
      </c>
      <c r="N715" s="54">
        <f t="shared" si="226"/>
        <v>-3507.6140817360038</v>
      </c>
      <c r="O715" s="54">
        <f t="shared" si="226"/>
        <v>-900.88250324278408</v>
      </c>
      <c r="P715" s="54">
        <f t="shared" si="226"/>
        <v>-907.59956911803931</v>
      </c>
      <c r="Q715" s="54">
        <f t="shared" si="226"/>
        <v>-914.36785929820769</v>
      </c>
      <c r="R715" s="54">
        <f t="shared" si="226"/>
        <v>-921.18777486751901</v>
      </c>
      <c r="S715" s="54">
        <f t="shared" si="226"/>
        <v>-3644.0377065265507</v>
      </c>
      <c r="T715" s="54">
        <f t="shared" si="226"/>
        <v>-1802.6801472582956</v>
      </c>
      <c r="U715" s="54">
        <f t="shared" si="226"/>
        <v>-1828.7517514847609</v>
      </c>
      <c r="V715" s="54">
        <f t="shared" si="226"/>
        <v>-3631.4318987430565</v>
      </c>
      <c r="W715" s="54">
        <f t="shared" si="226"/>
        <v>-1852.7563251969293</v>
      </c>
      <c r="X715" s="54">
        <f t="shared" si="226"/>
        <v>-1877.084577358946</v>
      </c>
      <c r="Y715" s="54">
        <f t="shared" si="226"/>
        <v>-3729.8409025558753</v>
      </c>
      <c r="Z715" s="54">
        <f t="shared" si="226"/>
        <v>-1901.7410334510746</v>
      </c>
      <c r="AA715" s="54">
        <f t="shared" si="226"/>
        <v>-1926.7302851634693</v>
      </c>
      <c r="AB715" s="54">
        <f t="shared" si="226"/>
        <v>-3828.4713186145436</v>
      </c>
    </row>
    <row r="716" spans="2:30" hidden="1" outlineLevel="2" x14ac:dyDescent="0.2">
      <c r="B716" s="41" t="s">
        <v>85</v>
      </c>
      <c r="E716" s="8" t="s">
        <v>19</v>
      </c>
      <c r="J716" s="54">
        <f t="shared" ref="J716:AB716" si="227" xml:space="preserve"> - SUM(J$276, J$271, J$589)</f>
        <v>-598.47178839642515</v>
      </c>
      <c r="K716" s="54">
        <f t="shared" si="227"/>
        <v>-604.4072806901147</v>
      </c>
      <c r="L716" s="54">
        <f t="shared" si="227"/>
        <v>-610.42132880309987</v>
      </c>
      <c r="M716" s="54">
        <f t="shared" si="227"/>
        <v>-616.51497241607433</v>
      </c>
      <c r="N716" s="54">
        <f t="shared" si="227"/>
        <v>-2429.8153703057142</v>
      </c>
      <c r="O716" s="54">
        <f t="shared" si="227"/>
        <v>-1329.493675728495</v>
      </c>
      <c r="P716" s="54">
        <f t="shared" si="227"/>
        <v>-1186.0021852702982</v>
      </c>
      <c r="Q716" s="54">
        <f t="shared" si="227"/>
        <v>-1192.5557836695896</v>
      </c>
      <c r="R716" s="54">
        <f t="shared" si="227"/>
        <v>-1199.1547832874485</v>
      </c>
      <c r="S716" s="54">
        <f t="shared" si="227"/>
        <v>-4907.2064279558317</v>
      </c>
      <c r="T716" s="54">
        <f t="shared" si="227"/>
        <v>-2746.8306667954266</v>
      </c>
      <c r="U716" s="54">
        <f t="shared" si="227"/>
        <v>-2525.7055672294523</v>
      </c>
      <c r="V716" s="54">
        <f t="shared" si="227"/>
        <v>-5272.5362340248794</v>
      </c>
      <c r="W716" s="54">
        <f t="shared" si="227"/>
        <v>-3410.9685185888725</v>
      </c>
      <c r="X716" s="54">
        <f t="shared" si="227"/>
        <v>-3195.0191225273848</v>
      </c>
      <c r="Y716" s="54">
        <f t="shared" si="227"/>
        <v>-6605.9876411162568</v>
      </c>
      <c r="Z716" s="54">
        <f t="shared" si="227"/>
        <v>-3409.4927315535933</v>
      </c>
      <c r="AA716" s="54">
        <f t="shared" si="227"/>
        <v>-3194.3946005905686</v>
      </c>
      <c r="AB716" s="54">
        <f t="shared" si="227"/>
        <v>-6603.8873321441624</v>
      </c>
    </row>
    <row r="717" spans="2:30" hidden="1" outlineLevel="2" x14ac:dyDescent="0.2">
      <c r="B717" s="41" t="s">
        <v>171</v>
      </c>
      <c r="E717" s="8" t="s">
        <v>19</v>
      </c>
      <c r="J717" s="54">
        <f t="shared" ref="J717:AB717" si="228" xml:space="preserve"> J$576</f>
        <v>0</v>
      </c>
      <c r="K717" s="54">
        <f t="shared" si="228"/>
        <v>9.6982996206328817E-2</v>
      </c>
      <c r="L717" s="54">
        <f t="shared" si="228"/>
        <v>0.52239330344668322</v>
      </c>
      <c r="M717" s="54">
        <f t="shared" si="228"/>
        <v>0.20557418132500629</v>
      </c>
      <c r="N717" s="54">
        <f t="shared" si="228"/>
        <v>0.82495048097801826</v>
      </c>
      <c r="O717" s="54">
        <f t="shared" si="228"/>
        <v>1.4563802783856425E-2</v>
      </c>
      <c r="P717" s="54">
        <f t="shared" si="228"/>
        <v>7.471113926809532E-2</v>
      </c>
      <c r="Q717" s="54">
        <f t="shared" si="228"/>
        <v>1.5581614875311891</v>
      </c>
      <c r="R717" s="54">
        <f t="shared" si="228"/>
        <v>20.503624497917144</v>
      </c>
      <c r="S717" s="54">
        <f t="shared" si="228"/>
        <v>22.151060927500286</v>
      </c>
      <c r="T717" s="54">
        <f t="shared" si="228"/>
        <v>307.15615447833824</v>
      </c>
      <c r="U717" s="54">
        <f t="shared" si="228"/>
        <v>1136.0207207538431</v>
      </c>
      <c r="V717" s="54">
        <f t="shared" si="228"/>
        <v>1443.1768752321814</v>
      </c>
      <c r="W717" s="54">
        <f t="shared" si="228"/>
        <v>1983.3005402907622</v>
      </c>
      <c r="X717" s="54">
        <f t="shared" si="228"/>
        <v>2950.2767033804334</v>
      </c>
      <c r="Y717" s="54">
        <f t="shared" si="228"/>
        <v>4933.5772436711959</v>
      </c>
      <c r="Z717" s="54">
        <f t="shared" si="228"/>
        <v>4083.1143612944393</v>
      </c>
      <c r="AA717" s="54">
        <f t="shared" si="228"/>
        <v>5417.0076438484248</v>
      </c>
      <c r="AB717" s="54">
        <f t="shared" si="228"/>
        <v>9500.1220051428645</v>
      </c>
    </row>
    <row r="718" spans="2:30" hidden="1" outlineLevel="2" x14ac:dyDescent="0.2">
      <c r="B718" s="41" t="s">
        <v>235</v>
      </c>
      <c r="E718" s="8" t="s">
        <v>19</v>
      </c>
      <c r="J718" s="54">
        <f t="shared" ref="J718:AB718" si="229" xml:space="preserve"> - J$512</f>
        <v>-106.13683736504356</v>
      </c>
      <c r="K718" s="54">
        <f t="shared" si="229"/>
        <v>-106.13683736504356</v>
      </c>
      <c r="L718" s="54">
        <f t="shared" si="229"/>
        <v>-279.67916663849223</v>
      </c>
      <c r="M718" s="54">
        <f t="shared" si="229"/>
        <v>-358.99343431424808</v>
      </c>
      <c r="N718" s="54">
        <f t="shared" si="229"/>
        <v>-850.94627568282749</v>
      </c>
      <c r="O718" s="54">
        <f t="shared" si="229"/>
        <v>-364.73056065830451</v>
      </c>
      <c r="P718" s="54">
        <f t="shared" si="229"/>
        <v>-222.35110938160611</v>
      </c>
      <c r="Q718" s="54">
        <f t="shared" si="229"/>
        <v>0</v>
      </c>
      <c r="R718" s="54">
        <f t="shared" si="229"/>
        <v>0</v>
      </c>
      <c r="S718" s="54">
        <f t="shared" si="229"/>
        <v>-587.08167003991059</v>
      </c>
      <c r="T718" s="54">
        <f t="shared" si="229"/>
        <v>0</v>
      </c>
      <c r="U718" s="54">
        <f t="shared" si="229"/>
        <v>0</v>
      </c>
      <c r="V718" s="54">
        <f t="shared" si="229"/>
        <v>0</v>
      </c>
      <c r="W718" s="54">
        <f t="shared" si="229"/>
        <v>0</v>
      </c>
      <c r="X718" s="54">
        <f t="shared" si="229"/>
        <v>0</v>
      </c>
      <c r="Y718" s="54">
        <f t="shared" si="229"/>
        <v>0</v>
      </c>
      <c r="Z718" s="54">
        <f t="shared" si="229"/>
        <v>0</v>
      </c>
      <c r="AA718" s="54">
        <f t="shared" si="229"/>
        <v>0</v>
      </c>
      <c r="AB718" s="54">
        <f t="shared" si="229"/>
        <v>0</v>
      </c>
    </row>
    <row r="719" spans="2:30" hidden="1" outlineLevel="2" x14ac:dyDescent="0.2">
      <c r="B719" s="41" t="s">
        <v>191</v>
      </c>
      <c r="E719" s="8" t="s">
        <v>19</v>
      </c>
      <c r="J719" s="54">
        <f t="shared" ref="J719:AB719" si="230" xml:space="preserve"> J$701</f>
        <v>-3.4850384650565838</v>
      </c>
      <c r="K719" s="54">
        <f t="shared" si="230"/>
        <v>-6.9707884868968204</v>
      </c>
      <c r="L719" s="54">
        <f t="shared" si="230"/>
        <v>-17.429025084770075</v>
      </c>
      <c r="M719" s="54">
        <f t="shared" si="230"/>
        <v>-34.85189293252234</v>
      </c>
      <c r="N719" s="54">
        <f t="shared" si="230"/>
        <v>-62.736744969245819</v>
      </c>
      <c r="O719" s="54">
        <f t="shared" si="230"/>
        <v>-57.503241526934467</v>
      </c>
      <c r="P719" s="54">
        <f t="shared" si="230"/>
        <v>-76.671394381127186</v>
      </c>
      <c r="Q719" s="54">
        <f t="shared" si="230"/>
        <v>-95.849989900043028</v>
      </c>
      <c r="R719" s="54">
        <f t="shared" si="230"/>
        <v>-115.15670286275845</v>
      </c>
      <c r="S719" s="54">
        <f t="shared" si="230"/>
        <v>-345.18132867086314</v>
      </c>
      <c r="T719" s="54">
        <f t="shared" si="230"/>
        <v>-552.19506704109017</v>
      </c>
      <c r="U719" s="54">
        <f t="shared" si="230"/>
        <v>-606.57422956109542</v>
      </c>
      <c r="V719" s="54">
        <f t="shared" si="230"/>
        <v>-1158.7692966021855</v>
      </c>
      <c r="W719" s="54">
        <f t="shared" si="230"/>
        <v>-713.88471614030925</v>
      </c>
      <c r="X719" s="54">
        <f t="shared" si="230"/>
        <v>-773.81598412644075</v>
      </c>
      <c r="Y719" s="54">
        <f t="shared" si="230"/>
        <v>-1487.7007002667501</v>
      </c>
      <c r="Z719" s="54">
        <f t="shared" si="230"/>
        <v>-2757.0224419788397</v>
      </c>
      <c r="AA719" s="54">
        <f t="shared" si="230"/>
        <v>-3161.2059200621252</v>
      </c>
      <c r="AB719" s="54">
        <f t="shared" si="230"/>
        <v>-5918.2283620409653</v>
      </c>
    </row>
    <row r="720" spans="2:30" ht="15" hidden="1" outlineLevel="2" x14ac:dyDescent="0.25">
      <c r="B720" s="37" t="s">
        <v>233</v>
      </c>
      <c r="E720" s="53" t="s">
        <v>19</v>
      </c>
      <c r="J720" s="58">
        <f t="shared" ref="J720:AB720" si="231" xml:space="preserve">  SUM(J713:J719)</f>
        <v>-3195.9780937762489</v>
      </c>
      <c r="K720" s="58">
        <f t="shared" si="231"/>
        <v>-2807.3581408157588</v>
      </c>
      <c r="L720" s="58">
        <f t="shared" si="231"/>
        <v>-2648.1385588083263</v>
      </c>
      <c r="M720" s="58">
        <f t="shared" si="231"/>
        <v>-1552.9212424889547</v>
      </c>
      <c r="N720" s="58">
        <f t="shared" si="231"/>
        <v>-10204.396035889291</v>
      </c>
      <c r="O720" s="58">
        <f t="shared" si="231"/>
        <v>-585.00567670199257</v>
      </c>
      <c r="P720" s="58">
        <f t="shared" si="231"/>
        <v>2049.0190128340842</v>
      </c>
      <c r="Q720" s="58">
        <f t="shared" si="231"/>
        <v>3653.1725258437127</v>
      </c>
      <c r="R720" s="58">
        <f t="shared" si="231"/>
        <v>5030.2526445648473</v>
      </c>
      <c r="S720" s="58">
        <f t="shared" si="231"/>
        <v>10147.438506540657</v>
      </c>
      <c r="T720" s="58">
        <f t="shared" si="231"/>
        <v>13606.850573199663</v>
      </c>
      <c r="U720" s="58">
        <f t="shared" si="231"/>
        <v>16909.143911432464</v>
      </c>
      <c r="V720" s="58">
        <f t="shared" si="231"/>
        <v>30515.994484632112</v>
      </c>
      <c r="W720" s="58">
        <f t="shared" si="231"/>
        <v>19098.993189077391</v>
      </c>
      <c r="X720" s="58">
        <f t="shared" si="231"/>
        <v>22722.17817074565</v>
      </c>
      <c r="Y720" s="58">
        <f t="shared" si="231"/>
        <v>41821.171359823056</v>
      </c>
      <c r="Z720" s="58">
        <f t="shared" si="231"/>
        <v>26203.92359811327</v>
      </c>
      <c r="AA720" s="58">
        <f t="shared" si="231"/>
        <v>30034.461593617514</v>
      </c>
      <c r="AB720" s="58">
        <f t="shared" si="231"/>
        <v>56237.442112856668</v>
      </c>
    </row>
    <row r="721" spans="2:30" hidden="1" outlineLevel="2" x14ac:dyDescent="0.2">
      <c r="B721" s="1"/>
    </row>
    <row r="722" spans="2:30" ht="15" hidden="1" outlineLevel="2" x14ac:dyDescent="0.25">
      <c r="B722" s="37" t="s">
        <v>236</v>
      </c>
      <c r="E722" s="53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</row>
    <row r="723" spans="2:30" hidden="1" outlineLevel="2" x14ac:dyDescent="0.2">
      <c r="B723" s="41" t="s">
        <v>237</v>
      </c>
      <c r="E723" s="8" t="s">
        <v>19</v>
      </c>
      <c r="J723" s="54">
        <f t="shared" ref="J723:AB723" si="232" xml:space="preserve"> - J$288</f>
        <v>-650</v>
      </c>
      <c r="K723" s="54">
        <f t="shared" si="232"/>
        <v>0</v>
      </c>
      <c r="L723" s="54">
        <f t="shared" si="232"/>
        <v>-150</v>
      </c>
      <c r="M723" s="54">
        <f t="shared" si="232"/>
        <v>0</v>
      </c>
      <c r="N723" s="54">
        <f t="shared" si="232"/>
        <v>-800</v>
      </c>
      <c r="O723" s="54">
        <f t="shared" si="232"/>
        <v>0</v>
      </c>
      <c r="P723" s="54">
        <f t="shared" si="232"/>
        <v>0</v>
      </c>
      <c r="Q723" s="54">
        <f t="shared" si="232"/>
        <v>0</v>
      </c>
      <c r="R723" s="54">
        <f t="shared" si="232"/>
        <v>0</v>
      </c>
      <c r="S723" s="54">
        <f t="shared" si="232"/>
        <v>0</v>
      </c>
      <c r="T723" s="54">
        <f t="shared" si="232"/>
        <v>0</v>
      </c>
      <c r="U723" s="54">
        <f t="shared" si="232"/>
        <v>0</v>
      </c>
      <c r="V723" s="54">
        <f t="shared" si="232"/>
        <v>0</v>
      </c>
      <c r="W723" s="54">
        <f t="shared" si="232"/>
        <v>-300</v>
      </c>
      <c r="X723" s="54">
        <f t="shared" si="232"/>
        <v>0</v>
      </c>
      <c r="Y723" s="54">
        <f t="shared" si="232"/>
        <v>-300</v>
      </c>
      <c r="Z723" s="54">
        <f t="shared" si="232"/>
        <v>0</v>
      </c>
      <c r="AA723" s="54">
        <f t="shared" si="232"/>
        <v>0</v>
      </c>
      <c r="AB723" s="54">
        <f t="shared" si="232"/>
        <v>0</v>
      </c>
    </row>
    <row r="724" spans="2:30" hidden="1" outlineLevel="2" x14ac:dyDescent="0.2">
      <c r="B724" s="41" t="s">
        <v>238</v>
      </c>
      <c r="E724" s="8" t="s">
        <v>19</v>
      </c>
      <c r="J724" s="54">
        <f t="shared" ref="J724:AB724" si="233" xml:space="preserve"> - J$284</f>
        <v>75</v>
      </c>
      <c r="K724" s="54">
        <f t="shared" si="233"/>
        <v>75</v>
      </c>
      <c r="L724" s="54">
        <f t="shared" si="233"/>
        <v>225</v>
      </c>
      <c r="M724" s="54">
        <f t="shared" si="233"/>
        <v>375</v>
      </c>
      <c r="N724" s="54">
        <f t="shared" si="233"/>
        <v>1350</v>
      </c>
      <c r="O724" s="54">
        <f t="shared" si="233"/>
        <v>487.5</v>
      </c>
      <c r="P724" s="54">
        <f t="shared" si="233"/>
        <v>412.5</v>
      </c>
      <c r="Q724" s="54">
        <f t="shared" si="233"/>
        <v>412.5</v>
      </c>
      <c r="R724" s="54">
        <f t="shared" si="233"/>
        <v>412.5</v>
      </c>
      <c r="S724" s="54">
        <f t="shared" si="233"/>
        <v>6075</v>
      </c>
      <c r="T724" s="54">
        <f t="shared" si="233"/>
        <v>3375</v>
      </c>
      <c r="U724" s="54">
        <f t="shared" si="233"/>
        <v>450</v>
      </c>
      <c r="V724" s="54">
        <f t="shared" si="233"/>
        <v>4725</v>
      </c>
      <c r="W724" s="54">
        <f t="shared" si="233"/>
        <v>1012.5</v>
      </c>
      <c r="X724" s="54">
        <f t="shared" si="233"/>
        <v>487.5</v>
      </c>
      <c r="Y724" s="54">
        <f t="shared" si="233"/>
        <v>2962.5</v>
      </c>
      <c r="Z724" s="54">
        <f t="shared" si="233"/>
        <v>1125</v>
      </c>
      <c r="AA724" s="54">
        <f t="shared" si="233"/>
        <v>525</v>
      </c>
      <c r="AB724" s="54">
        <f t="shared" si="233"/>
        <v>3262.5</v>
      </c>
    </row>
    <row r="725" spans="2:30" ht="15" hidden="1" outlineLevel="2" x14ac:dyDescent="0.25">
      <c r="B725" s="37" t="s">
        <v>236</v>
      </c>
      <c r="E725" s="53" t="s">
        <v>19</v>
      </c>
      <c r="J725" s="58">
        <f t="shared" ref="J725:AB725" si="234">SUM(J723, J724)</f>
        <v>-575</v>
      </c>
      <c r="K725" s="58">
        <f t="shared" si="234"/>
        <v>75</v>
      </c>
      <c r="L725" s="58">
        <f t="shared" si="234"/>
        <v>75</v>
      </c>
      <c r="M725" s="58">
        <f t="shared" si="234"/>
        <v>375</v>
      </c>
      <c r="N725" s="58">
        <f t="shared" si="234"/>
        <v>550</v>
      </c>
      <c r="O725" s="58">
        <f t="shared" si="234"/>
        <v>487.5</v>
      </c>
      <c r="P725" s="58">
        <f t="shared" si="234"/>
        <v>412.5</v>
      </c>
      <c r="Q725" s="58">
        <f t="shared" si="234"/>
        <v>412.5</v>
      </c>
      <c r="R725" s="58">
        <f t="shared" si="234"/>
        <v>412.5</v>
      </c>
      <c r="S725" s="58">
        <f t="shared" si="234"/>
        <v>6075</v>
      </c>
      <c r="T725" s="58">
        <f t="shared" si="234"/>
        <v>3375</v>
      </c>
      <c r="U725" s="58">
        <f t="shared" si="234"/>
        <v>450</v>
      </c>
      <c r="V725" s="58">
        <f t="shared" si="234"/>
        <v>4725</v>
      </c>
      <c r="W725" s="58">
        <f t="shared" si="234"/>
        <v>712.5</v>
      </c>
      <c r="X725" s="58">
        <f t="shared" si="234"/>
        <v>487.5</v>
      </c>
      <c r="Y725" s="58">
        <f t="shared" si="234"/>
        <v>2662.5</v>
      </c>
      <c r="Z725" s="58">
        <f t="shared" si="234"/>
        <v>1125</v>
      </c>
      <c r="AA725" s="58">
        <f t="shared" si="234"/>
        <v>525</v>
      </c>
      <c r="AB725" s="58">
        <f t="shared" si="234"/>
        <v>3262.5</v>
      </c>
    </row>
    <row r="726" spans="2:30" hidden="1" outlineLevel="2" x14ac:dyDescent="0.2">
      <c r="B726" s="1"/>
    </row>
    <row r="727" spans="2:30" ht="15" hidden="1" outlineLevel="2" x14ac:dyDescent="0.25">
      <c r="B727" s="37" t="s">
        <v>239</v>
      </c>
      <c r="E727" s="53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</row>
    <row r="728" spans="2:30" hidden="1" outlineLevel="2" x14ac:dyDescent="0.2">
      <c r="B728" s="41" t="s">
        <v>240</v>
      </c>
      <c r="E728" s="8" t="s">
        <v>19</v>
      </c>
      <c r="J728" s="54">
        <f t="shared" ref="J728:AB728" si="235" xml:space="preserve"> J496</f>
        <v>25</v>
      </c>
      <c r="K728" s="54">
        <f t="shared" si="235"/>
        <v>0</v>
      </c>
      <c r="L728" s="54">
        <f t="shared" si="235"/>
        <v>0</v>
      </c>
      <c r="M728" s="54">
        <f t="shared" si="235"/>
        <v>0</v>
      </c>
      <c r="N728" s="54">
        <f t="shared" si="235"/>
        <v>25</v>
      </c>
      <c r="O728" s="54">
        <f t="shared" si="235"/>
        <v>0</v>
      </c>
      <c r="P728" s="54">
        <f t="shared" si="235"/>
        <v>0</v>
      </c>
      <c r="Q728" s="54">
        <f t="shared" si="235"/>
        <v>0</v>
      </c>
      <c r="R728" s="54">
        <f t="shared" si="235"/>
        <v>0</v>
      </c>
      <c r="S728" s="54">
        <f t="shared" si="235"/>
        <v>0</v>
      </c>
      <c r="T728" s="54">
        <f t="shared" si="235"/>
        <v>0</v>
      </c>
      <c r="U728" s="54">
        <f t="shared" si="235"/>
        <v>0</v>
      </c>
      <c r="V728" s="54">
        <f t="shared" si="235"/>
        <v>0</v>
      </c>
      <c r="W728" s="54">
        <f t="shared" si="235"/>
        <v>0</v>
      </c>
      <c r="X728" s="54">
        <f t="shared" si="235"/>
        <v>0</v>
      </c>
      <c r="Y728" s="54">
        <f t="shared" si="235"/>
        <v>0</v>
      </c>
      <c r="Z728" s="54">
        <f t="shared" si="235"/>
        <v>0</v>
      </c>
      <c r="AA728" s="54">
        <f t="shared" si="235"/>
        <v>0</v>
      </c>
      <c r="AB728" s="54">
        <f t="shared" si="235"/>
        <v>0</v>
      </c>
    </row>
    <row r="729" spans="2:30" hidden="1" outlineLevel="2" x14ac:dyDescent="0.2">
      <c r="B729" s="41" t="s">
        <v>241</v>
      </c>
      <c r="E729" s="8" t="s">
        <v>19</v>
      </c>
      <c r="J729" s="54">
        <f t="shared" ref="J729:AB729" si="236" xml:space="preserve"> J497</f>
        <v>1900</v>
      </c>
      <c r="K729" s="54">
        <f t="shared" si="236"/>
        <v>1250</v>
      </c>
      <c r="L729" s="54">
        <f t="shared" si="236"/>
        <v>0</v>
      </c>
      <c r="M729" s="54">
        <f t="shared" si="236"/>
        <v>0</v>
      </c>
      <c r="N729" s="54">
        <f t="shared" si="236"/>
        <v>3150</v>
      </c>
      <c r="O729" s="54">
        <f t="shared" si="236"/>
        <v>0</v>
      </c>
      <c r="P729" s="54">
        <f t="shared" si="236"/>
        <v>0</v>
      </c>
      <c r="Q729" s="54">
        <f t="shared" si="236"/>
        <v>0</v>
      </c>
      <c r="R729" s="54">
        <f t="shared" si="236"/>
        <v>0</v>
      </c>
      <c r="S729" s="54">
        <f t="shared" si="236"/>
        <v>0</v>
      </c>
      <c r="T729" s="54">
        <f t="shared" si="236"/>
        <v>0</v>
      </c>
      <c r="U729" s="54">
        <f t="shared" si="236"/>
        <v>0</v>
      </c>
      <c r="V729" s="54">
        <f t="shared" si="236"/>
        <v>0</v>
      </c>
      <c r="W729" s="54">
        <f t="shared" si="236"/>
        <v>0</v>
      </c>
      <c r="X729" s="54">
        <f t="shared" si="236"/>
        <v>0</v>
      </c>
      <c r="Y729" s="54">
        <f t="shared" si="236"/>
        <v>0</v>
      </c>
      <c r="Z729" s="54">
        <f t="shared" si="236"/>
        <v>0</v>
      </c>
      <c r="AA729" s="54">
        <f t="shared" si="236"/>
        <v>0</v>
      </c>
      <c r="AB729" s="54">
        <f t="shared" si="236"/>
        <v>0</v>
      </c>
    </row>
    <row r="730" spans="2:30" hidden="1" outlineLevel="2" x14ac:dyDescent="0.2">
      <c r="B730" s="41" t="s">
        <v>119</v>
      </c>
      <c r="E730" s="8" t="s">
        <v>19</v>
      </c>
      <c r="J730" s="54">
        <f xml:space="preserve"> J501</f>
        <v>0</v>
      </c>
      <c r="K730" s="54">
        <f t="shared" ref="K730:AB730" si="237" xml:space="preserve"> K501</f>
        <v>1500</v>
      </c>
      <c r="L730" s="54">
        <f t="shared" si="237"/>
        <v>0</v>
      </c>
      <c r="M730" s="54">
        <f t="shared" si="237"/>
        <v>0</v>
      </c>
      <c r="N730" s="54">
        <f t="shared" si="237"/>
        <v>1500</v>
      </c>
      <c r="O730" s="54">
        <f t="shared" si="237"/>
        <v>0</v>
      </c>
      <c r="P730" s="54">
        <f t="shared" si="237"/>
        <v>0</v>
      </c>
      <c r="Q730" s="54">
        <f t="shared" si="237"/>
        <v>0</v>
      </c>
      <c r="R730" s="54">
        <f t="shared" si="237"/>
        <v>0</v>
      </c>
      <c r="S730" s="54">
        <f t="shared" si="237"/>
        <v>0</v>
      </c>
      <c r="T730" s="54">
        <f t="shared" si="237"/>
        <v>0</v>
      </c>
      <c r="U730" s="54">
        <f t="shared" si="237"/>
        <v>0</v>
      </c>
      <c r="V730" s="54">
        <f t="shared" si="237"/>
        <v>0</v>
      </c>
      <c r="W730" s="54">
        <f t="shared" si="237"/>
        <v>0</v>
      </c>
      <c r="X730" s="54">
        <f t="shared" si="237"/>
        <v>0</v>
      </c>
      <c r="Y730" s="54">
        <f t="shared" si="237"/>
        <v>0</v>
      </c>
      <c r="Z730" s="54">
        <f t="shared" si="237"/>
        <v>0</v>
      </c>
      <c r="AA730" s="54">
        <f t="shared" si="237"/>
        <v>0</v>
      </c>
      <c r="AB730" s="54">
        <f t="shared" si="237"/>
        <v>0</v>
      </c>
    </row>
    <row r="731" spans="2:30" hidden="1" outlineLevel="2" x14ac:dyDescent="0.2">
      <c r="B731" s="41" t="s">
        <v>242</v>
      </c>
      <c r="E731" s="8" t="s">
        <v>19</v>
      </c>
      <c r="J731" s="54">
        <f xml:space="preserve">  J507</f>
        <v>1850</v>
      </c>
      <c r="K731" s="54">
        <f t="shared" ref="K731:AB731" si="238" xml:space="preserve">  K507</f>
        <v>0</v>
      </c>
      <c r="L731" s="54">
        <f t="shared" si="238"/>
        <v>2560</v>
      </c>
      <c r="M731" s="54">
        <f t="shared" si="238"/>
        <v>1170</v>
      </c>
      <c r="N731" s="54">
        <f t="shared" si="238"/>
        <v>5580</v>
      </c>
      <c r="O731" s="54">
        <f t="shared" si="238"/>
        <v>100</v>
      </c>
      <c r="P731" s="54">
        <f t="shared" si="238"/>
        <v>0</v>
      </c>
      <c r="Q731" s="54">
        <f t="shared" si="238"/>
        <v>0</v>
      </c>
      <c r="R731" s="54">
        <f t="shared" si="238"/>
        <v>0</v>
      </c>
      <c r="S731" s="54">
        <f t="shared" si="238"/>
        <v>100</v>
      </c>
      <c r="T731" s="54">
        <f t="shared" si="238"/>
        <v>0</v>
      </c>
      <c r="U731" s="54">
        <f t="shared" si="238"/>
        <v>0</v>
      </c>
      <c r="V731" s="54">
        <f t="shared" si="238"/>
        <v>0</v>
      </c>
      <c r="W731" s="54">
        <f t="shared" si="238"/>
        <v>0</v>
      </c>
      <c r="X731" s="54">
        <f t="shared" si="238"/>
        <v>0</v>
      </c>
      <c r="Y731" s="54">
        <f t="shared" si="238"/>
        <v>0</v>
      </c>
      <c r="Z731" s="54">
        <f t="shared" si="238"/>
        <v>0</v>
      </c>
      <c r="AA731" s="54">
        <f t="shared" si="238"/>
        <v>0</v>
      </c>
      <c r="AB731" s="54">
        <f t="shared" si="238"/>
        <v>0</v>
      </c>
    </row>
    <row r="732" spans="2:30" hidden="1" outlineLevel="2" x14ac:dyDescent="0.2">
      <c r="B732" s="41" t="s">
        <v>243</v>
      </c>
      <c r="E732" s="8" t="s">
        <v>19</v>
      </c>
      <c r="J732" s="54">
        <f xml:space="preserve"> - J508</f>
        <v>0</v>
      </c>
      <c r="K732" s="54">
        <f t="shared" ref="K732:AB732" si="239" xml:space="preserve"> - K508</f>
        <v>0</v>
      </c>
      <c r="L732" s="54">
        <f t="shared" si="239"/>
        <v>0</v>
      </c>
      <c r="M732" s="54">
        <f t="shared" si="239"/>
        <v>0</v>
      </c>
      <c r="N732" s="54">
        <f t="shared" si="239"/>
        <v>0</v>
      </c>
      <c r="O732" s="54">
        <f t="shared" si="239"/>
        <v>0</v>
      </c>
      <c r="P732" s="54">
        <f t="shared" si="239"/>
        <v>-2400</v>
      </c>
      <c r="Q732" s="54">
        <f t="shared" si="239"/>
        <v>-3280</v>
      </c>
      <c r="R732" s="54">
        <f t="shared" si="239"/>
        <v>0</v>
      </c>
      <c r="S732" s="54">
        <f t="shared" si="239"/>
        <v>-5680</v>
      </c>
      <c r="T732" s="54">
        <f t="shared" si="239"/>
        <v>0</v>
      </c>
      <c r="U732" s="54">
        <f t="shared" si="239"/>
        <v>0</v>
      </c>
      <c r="V732" s="54">
        <f t="shared" si="239"/>
        <v>0</v>
      </c>
      <c r="W732" s="54">
        <f t="shared" si="239"/>
        <v>0</v>
      </c>
      <c r="X732" s="54">
        <f t="shared" si="239"/>
        <v>0</v>
      </c>
      <c r="Y732" s="54">
        <f t="shared" si="239"/>
        <v>0</v>
      </c>
      <c r="Z732" s="54">
        <f t="shared" si="239"/>
        <v>0</v>
      </c>
      <c r="AA732" s="54">
        <f t="shared" si="239"/>
        <v>0</v>
      </c>
      <c r="AB732" s="54">
        <f t="shared" si="239"/>
        <v>0</v>
      </c>
    </row>
    <row r="733" spans="2:30" hidden="1" outlineLevel="2" x14ac:dyDescent="0.2">
      <c r="B733" s="41" t="s">
        <v>120</v>
      </c>
      <c r="E733" s="8" t="s">
        <v>19</v>
      </c>
      <c r="J733" s="54">
        <f xml:space="preserve"> - J$230</f>
        <v>0</v>
      </c>
      <c r="K733" s="54">
        <f t="shared" ref="K733:AB733" si="240" xml:space="preserve"> - K$230</f>
        <v>0</v>
      </c>
      <c r="L733" s="54">
        <f t="shared" si="240"/>
        <v>0</v>
      </c>
      <c r="M733" s="54">
        <f t="shared" si="240"/>
        <v>0</v>
      </c>
      <c r="N733" s="54">
        <f t="shared" si="240"/>
        <v>0</v>
      </c>
      <c r="O733" s="54">
        <f t="shared" si="240"/>
        <v>0</v>
      </c>
      <c r="P733" s="54">
        <f t="shared" si="240"/>
        <v>0</v>
      </c>
      <c r="Q733" s="54">
        <f t="shared" si="240"/>
        <v>0</v>
      </c>
      <c r="R733" s="54">
        <f t="shared" si="240"/>
        <v>0</v>
      </c>
      <c r="S733" s="54">
        <f t="shared" si="240"/>
        <v>0</v>
      </c>
      <c r="T733" s="54">
        <f t="shared" si="240"/>
        <v>0</v>
      </c>
      <c r="U733" s="54">
        <f t="shared" si="240"/>
        <v>0</v>
      </c>
      <c r="V733" s="54">
        <f t="shared" si="240"/>
        <v>0</v>
      </c>
      <c r="W733" s="54">
        <f t="shared" si="240"/>
        <v>0</v>
      </c>
      <c r="X733" s="54">
        <f t="shared" si="240"/>
        <v>0</v>
      </c>
      <c r="Y733" s="54">
        <f t="shared" si="240"/>
        <v>0</v>
      </c>
      <c r="Z733" s="54">
        <f t="shared" si="240"/>
        <v>0</v>
      </c>
      <c r="AA733" s="54">
        <f t="shared" si="240"/>
        <v>0</v>
      </c>
      <c r="AB733" s="54">
        <f t="shared" si="240"/>
        <v>0</v>
      </c>
    </row>
    <row r="734" spans="2:30" ht="15" hidden="1" outlineLevel="2" x14ac:dyDescent="0.25">
      <c r="B734" s="37" t="s">
        <v>239</v>
      </c>
      <c r="E734" s="53" t="s">
        <v>19</v>
      </c>
      <c r="J734" s="58">
        <f xml:space="preserve"> SUM(J728:J733)</f>
        <v>3775</v>
      </c>
      <c r="K734" s="58">
        <f t="shared" ref="K734:AB734" si="241" xml:space="preserve"> SUM(K728:K733)</f>
        <v>2750</v>
      </c>
      <c r="L734" s="58">
        <f t="shared" si="241"/>
        <v>2560</v>
      </c>
      <c r="M734" s="58">
        <f t="shared" si="241"/>
        <v>1170</v>
      </c>
      <c r="N734" s="58">
        <f t="shared" si="241"/>
        <v>10255</v>
      </c>
      <c r="O734" s="58">
        <f t="shared" si="241"/>
        <v>100</v>
      </c>
      <c r="P734" s="58">
        <f t="shared" si="241"/>
        <v>-2400</v>
      </c>
      <c r="Q734" s="58">
        <f t="shared" si="241"/>
        <v>-3280</v>
      </c>
      <c r="R734" s="58">
        <f t="shared" si="241"/>
        <v>0</v>
      </c>
      <c r="S734" s="58">
        <f t="shared" si="241"/>
        <v>-5580</v>
      </c>
      <c r="T734" s="58">
        <f t="shared" si="241"/>
        <v>0</v>
      </c>
      <c r="U734" s="58">
        <f t="shared" si="241"/>
        <v>0</v>
      </c>
      <c r="V734" s="58">
        <f t="shared" si="241"/>
        <v>0</v>
      </c>
      <c r="W734" s="58">
        <f t="shared" si="241"/>
        <v>0</v>
      </c>
      <c r="X734" s="58">
        <f t="shared" si="241"/>
        <v>0</v>
      </c>
      <c r="Y734" s="58">
        <f t="shared" si="241"/>
        <v>0</v>
      </c>
      <c r="Z734" s="58">
        <f t="shared" si="241"/>
        <v>0</v>
      </c>
      <c r="AA734" s="58">
        <f t="shared" si="241"/>
        <v>0</v>
      </c>
      <c r="AB734" s="58">
        <f t="shared" si="241"/>
        <v>0</v>
      </c>
    </row>
    <row r="735" spans="2:30" hidden="1" outlineLevel="2" x14ac:dyDescent="0.2">
      <c r="B735" s="1"/>
    </row>
    <row r="736" spans="2:30" hidden="1" outlineLevel="2" x14ac:dyDescent="0.2">
      <c r="B736" s="1" t="s">
        <v>172</v>
      </c>
      <c r="E736" s="8" t="s">
        <v>19</v>
      </c>
      <c r="J736" s="54">
        <f t="shared" ref="J736:AB736" si="242">SUM(J720, J725, J734)</f>
        <v>4.0219062237511025</v>
      </c>
      <c r="K736" s="54">
        <f t="shared" si="242"/>
        <v>17.641859184241184</v>
      </c>
      <c r="L736" s="54">
        <f t="shared" si="242"/>
        <v>-13.138558808326252</v>
      </c>
      <c r="M736" s="54">
        <f t="shared" si="242"/>
        <v>-7.9212424889547037</v>
      </c>
      <c r="N736" s="54">
        <f t="shared" si="242"/>
        <v>600.60396411070906</v>
      </c>
      <c r="O736" s="54">
        <f>SUM(O720, O725, O734)</f>
        <v>2.4943232980074299</v>
      </c>
      <c r="P736" s="54">
        <f t="shared" si="242"/>
        <v>61.519012834084151</v>
      </c>
      <c r="Q736" s="54">
        <f t="shared" si="242"/>
        <v>785.67252584371272</v>
      </c>
      <c r="R736" s="54">
        <f t="shared" si="242"/>
        <v>5442.7526445648473</v>
      </c>
      <c r="S736" s="54">
        <f t="shared" si="242"/>
        <v>10642.438506540657</v>
      </c>
      <c r="T736" s="54">
        <f t="shared" si="242"/>
        <v>16981.850573199663</v>
      </c>
      <c r="U736" s="54">
        <f t="shared" si="242"/>
        <v>17359.143911432464</v>
      </c>
      <c r="V736" s="54">
        <f t="shared" si="242"/>
        <v>35240.994484632116</v>
      </c>
      <c r="W736" s="54">
        <f t="shared" si="242"/>
        <v>19811.493189077391</v>
      </c>
      <c r="X736" s="54">
        <f t="shared" si="242"/>
        <v>23209.67817074565</v>
      </c>
      <c r="Y736" s="54">
        <f t="shared" si="242"/>
        <v>44483.671359823056</v>
      </c>
      <c r="Z736" s="54">
        <f t="shared" si="242"/>
        <v>27328.92359811327</v>
      </c>
      <c r="AA736" s="54">
        <f t="shared" si="242"/>
        <v>30559.461593617514</v>
      </c>
      <c r="AB736" s="54">
        <f t="shared" si="242"/>
        <v>59499.942112856668</v>
      </c>
    </row>
    <row r="737" spans="2:28" hidden="1" outlineLevel="2" x14ac:dyDescent="0.2">
      <c r="B737" s="1" t="s">
        <v>244</v>
      </c>
      <c r="E737" s="8" t="s">
        <v>19</v>
      </c>
      <c r="J737" s="54">
        <f xml:space="preserve"> SUM($J736:J736)</f>
        <v>4.0219062237511025</v>
      </c>
      <c r="K737" s="54">
        <f xml:space="preserve"> SUM($J736:K736)</f>
        <v>21.663765407992287</v>
      </c>
      <c r="L737" s="54">
        <f xml:space="preserve"> SUM($J736:L736)</f>
        <v>8.5252065996660349</v>
      </c>
      <c r="M737" s="54">
        <f xml:space="preserve"> SUM($J736:M736)</f>
        <v>0.60396411071133116</v>
      </c>
      <c r="N737" s="54">
        <f xml:space="preserve"> SUM($J736:N736) - $N736</f>
        <v>0.60396411071133116</v>
      </c>
      <c r="O737" s="54">
        <f xml:space="preserve"> SUM($J736:O736) - $N736</f>
        <v>3.0982874087187611</v>
      </c>
      <c r="P737" s="54">
        <f xml:space="preserve"> SUM($J736:P736) - $N736</f>
        <v>64.617300242802912</v>
      </c>
      <c r="Q737" s="54">
        <f xml:space="preserve"> SUM($J736:Q736) - $N736</f>
        <v>850.28982608651563</v>
      </c>
      <c r="R737" s="54">
        <f xml:space="preserve"> SUM($J736:R736) - $N736</f>
        <v>6293.0424706513631</v>
      </c>
      <c r="S737" s="54">
        <f xml:space="preserve"> SUM($J736:S736) - $N736 - $S736</f>
        <v>6293.0424706513622</v>
      </c>
      <c r="T737" s="54">
        <f xml:space="preserve"> SUM($J736:T736) - $N736 - $S736</f>
        <v>23274.893043851025</v>
      </c>
      <c r="U737" s="54">
        <f xml:space="preserve"> SUM($J736:U736) - $N736 - $S736</f>
        <v>40634.036955283489</v>
      </c>
      <c r="V737" s="54">
        <f xml:space="preserve"> SUM($J736:V736) - $N736 - $S736 - $V736</f>
        <v>40634.036955283489</v>
      </c>
      <c r="W737" s="54">
        <f xml:space="preserve"> SUM($J736:W736) - $N736 - $S736 - $V736</f>
        <v>60445.530144360877</v>
      </c>
      <c r="X737" s="54">
        <f xml:space="preserve"> SUM($J736:X736) - $N736 - $S736 - $V736</f>
        <v>83655.208315106531</v>
      </c>
      <c r="Y737" s="54">
        <f xml:space="preserve"> SUM($J736:Y736) - $N736 - $S736 - $V736 - $Y736</f>
        <v>83655.208315106502</v>
      </c>
      <c r="Z737" s="54">
        <f xml:space="preserve"> SUM($J736:Z736) - $N736 - $S736 - $V736 - $Y736</f>
        <v>110984.13191321978</v>
      </c>
      <c r="AA737" s="54">
        <f xml:space="preserve"> SUM($J736:AA736) - $N736 - $S736 - $V736 - $Y736</f>
        <v>141543.59350683729</v>
      </c>
      <c r="AB737" s="54">
        <f xml:space="preserve"> SUM($J736:AB736) - $N736 - $S736 - $V736 - $Y736 - $AB736</f>
        <v>141543.59350683729</v>
      </c>
    </row>
    <row r="738" spans="2:28" hidden="1" outlineLevel="1" x14ac:dyDescent="0.25"/>
    <row r="739" spans="2:28" ht="15" hidden="1" outlineLevel="1" x14ac:dyDescent="0.25">
      <c r="B739" s="80" t="s">
        <v>247</v>
      </c>
      <c r="C739" s="81"/>
      <c r="D739" s="81"/>
      <c r="E739" s="82"/>
      <c r="F739" s="83"/>
      <c r="G739" s="83"/>
      <c r="H739" s="83"/>
      <c r="I739" s="81"/>
      <c r="J739" s="82"/>
      <c r="K739" s="82"/>
      <c r="L739" s="82"/>
      <c r="M739" s="82"/>
      <c r="N739" s="82"/>
      <c r="O739" s="81"/>
      <c r="P739" s="81"/>
      <c r="Q739" s="81"/>
      <c r="R739" s="81"/>
      <c r="S739" s="81"/>
      <c r="T739" s="81"/>
      <c r="U739" s="81"/>
      <c r="V739" s="81"/>
      <c r="W739" s="81"/>
      <c r="X739" s="81"/>
      <c r="Y739" s="81"/>
      <c r="Z739" s="81"/>
      <c r="AA739" s="81"/>
      <c r="AB739" s="81"/>
    </row>
    <row r="740" spans="2:28" hidden="1" outlineLevel="2" x14ac:dyDescent="0.25"/>
    <row r="741" spans="2:28" ht="15" hidden="1" outlineLevel="2" x14ac:dyDescent="0.25">
      <c r="B741" s="49" t="s">
        <v>255</v>
      </c>
      <c r="E741" s="53" t="s">
        <v>19</v>
      </c>
      <c r="J741" s="58">
        <f xml:space="preserve"> SUM(J693, J695, J701)</f>
        <v>-3102.3412564112054</v>
      </c>
      <c r="K741" s="58">
        <f t="shared" ref="K741:AB741" si="243" xml:space="preserve"> SUM(K693, K695, K701)</f>
        <v>-2713.8182864469218</v>
      </c>
      <c r="L741" s="58">
        <f t="shared" si="243"/>
        <v>-2406.4817854732805</v>
      </c>
      <c r="M741" s="58">
        <f t="shared" si="243"/>
        <v>-1231.6333823560317</v>
      </c>
      <c r="N741" s="58">
        <f t="shared" si="243"/>
        <v>-9454.2747106874413</v>
      </c>
      <c r="O741" s="58">
        <f t="shared" si="243"/>
        <v>-257.78967984647187</v>
      </c>
      <c r="P741" s="58">
        <f t="shared" si="243"/>
        <v>2233.7954110764213</v>
      </c>
      <c r="Q741" s="58">
        <f t="shared" si="243"/>
        <v>3614.1143643561813</v>
      </c>
      <c r="R741" s="58">
        <f t="shared" si="243"/>
        <v>4972.2490200669299</v>
      </c>
      <c r="S741" s="58">
        <f t="shared" si="243"/>
        <v>10562.369115653066</v>
      </c>
      <c r="T741" s="58">
        <f t="shared" si="243"/>
        <v>13224.694418721325</v>
      </c>
      <c r="U741" s="58">
        <f t="shared" si="243"/>
        <v>15698.123190678614</v>
      </c>
      <c r="V741" s="58">
        <f t="shared" si="243"/>
        <v>28922.817609399932</v>
      </c>
      <c r="W741" s="58">
        <f t="shared" si="243"/>
        <v>16990.692648786629</v>
      </c>
      <c r="X741" s="58">
        <f t="shared" si="243"/>
        <v>19696.901467365216</v>
      </c>
      <c r="Y741" s="58">
        <f t="shared" si="243"/>
        <v>36687.594116151857</v>
      </c>
      <c r="Z741" s="58">
        <f t="shared" si="243"/>
        <v>22045.80923681883</v>
      </c>
      <c r="AA741" s="58">
        <f t="shared" si="243"/>
        <v>24542.453949769089</v>
      </c>
      <c r="AB741" s="58">
        <f t="shared" si="243"/>
        <v>46587.320107713807</v>
      </c>
    </row>
    <row r="742" spans="2:28" hidden="1" outlineLevel="2" x14ac:dyDescent="0.2">
      <c r="B742" s="1"/>
    </row>
    <row r="743" spans="2:28" ht="15" hidden="1" outlineLevel="2" x14ac:dyDescent="0.25">
      <c r="B743" s="37" t="s">
        <v>248</v>
      </c>
    </row>
    <row r="744" spans="2:28" hidden="1" outlineLevel="2" x14ac:dyDescent="0.2">
      <c r="B744" s="41" t="s">
        <v>208</v>
      </c>
      <c r="E744" s="8" t="s">
        <v>19</v>
      </c>
      <c r="J744" s="54">
        <f xml:space="preserve"> J295</f>
        <v>12.5</v>
      </c>
      <c r="K744" s="54">
        <f t="shared" ref="K744:AB744" si="244" xml:space="preserve"> K295</f>
        <v>12.5</v>
      </c>
      <c r="L744" s="54">
        <f t="shared" si="244"/>
        <v>37.5</v>
      </c>
      <c r="M744" s="54">
        <f t="shared" si="244"/>
        <v>37.5</v>
      </c>
      <c r="N744" s="54">
        <f t="shared" si="244"/>
        <v>100</v>
      </c>
      <c r="O744" s="54">
        <f t="shared" si="244"/>
        <v>37.5</v>
      </c>
      <c r="P744" s="54">
        <f t="shared" si="244"/>
        <v>37.5</v>
      </c>
      <c r="Q744" s="54">
        <f t="shared" si="244"/>
        <v>37.5</v>
      </c>
      <c r="R744" s="54">
        <f t="shared" si="244"/>
        <v>37.5</v>
      </c>
      <c r="S744" s="54">
        <f t="shared" si="244"/>
        <v>150</v>
      </c>
      <c r="T744" s="54">
        <f t="shared" si="244"/>
        <v>75</v>
      </c>
      <c r="U744" s="54">
        <f t="shared" si="244"/>
        <v>75</v>
      </c>
      <c r="V744" s="54">
        <f t="shared" si="244"/>
        <v>150</v>
      </c>
      <c r="W744" s="54">
        <f t="shared" si="244"/>
        <v>125</v>
      </c>
      <c r="X744" s="54">
        <f t="shared" si="244"/>
        <v>75</v>
      </c>
      <c r="Y744" s="54">
        <f t="shared" si="244"/>
        <v>200</v>
      </c>
      <c r="Z744" s="54">
        <f t="shared" si="244"/>
        <v>75</v>
      </c>
      <c r="AA744" s="54">
        <f t="shared" si="244"/>
        <v>75</v>
      </c>
      <c r="AB744" s="54">
        <f t="shared" si="244"/>
        <v>150</v>
      </c>
    </row>
    <row r="745" spans="2:28" hidden="1" outlineLevel="2" x14ac:dyDescent="0.2">
      <c r="B745" s="41" t="s">
        <v>136</v>
      </c>
      <c r="E745" s="8" t="s">
        <v>19</v>
      </c>
      <c r="J745" s="54">
        <f xml:space="preserve">  - J284</f>
        <v>75</v>
      </c>
      <c r="K745" s="54">
        <f t="shared" ref="K745:AB745" si="245" xml:space="preserve">  - K284</f>
        <v>75</v>
      </c>
      <c r="L745" s="54">
        <f t="shared" si="245"/>
        <v>225</v>
      </c>
      <c r="M745" s="54">
        <f t="shared" si="245"/>
        <v>375</v>
      </c>
      <c r="N745" s="54">
        <f t="shared" si="245"/>
        <v>1350</v>
      </c>
      <c r="O745" s="54">
        <f t="shared" si="245"/>
        <v>487.5</v>
      </c>
      <c r="P745" s="54">
        <f t="shared" si="245"/>
        <v>412.5</v>
      </c>
      <c r="Q745" s="54">
        <f t="shared" si="245"/>
        <v>412.5</v>
      </c>
      <c r="R745" s="54">
        <f t="shared" si="245"/>
        <v>412.5</v>
      </c>
      <c r="S745" s="54">
        <f t="shared" si="245"/>
        <v>6075</v>
      </c>
      <c r="T745" s="54">
        <f t="shared" si="245"/>
        <v>3375</v>
      </c>
      <c r="U745" s="54">
        <f t="shared" si="245"/>
        <v>450</v>
      </c>
      <c r="V745" s="54">
        <f t="shared" si="245"/>
        <v>4725</v>
      </c>
      <c r="W745" s="54">
        <f t="shared" si="245"/>
        <v>1012.5</v>
      </c>
      <c r="X745" s="54">
        <f t="shared" si="245"/>
        <v>487.5</v>
      </c>
      <c r="Y745" s="54">
        <f t="shared" si="245"/>
        <v>2962.5</v>
      </c>
      <c r="Z745" s="54">
        <f t="shared" si="245"/>
        <v>1125</v>
      </c>
      <c r="AA745" s="54">
        <f t="shared" si="245"/>
        <v>525</v>
      </c>
      <c r="AB745" s="54">
        <f t="shared" si="245"/>
        <v>3262.5</v>
      </c>
    </row>
    <row r="746" spans="2:28" hidden="1" outlineLevel="2" x14ac:dyDescent="0.2">
      <c r="B746" s="41" t="s">
        <v>138</v>
      </c>
      <c r="E746" s="8" t="s">
        <v>19</v>
      </c>
      <c r="J746" s="54">
        <f xml:space="preserve"> - J288</f>
        <v>-650</v>
      </c>
      <c r="K746" s="54">
        <f t="shared" ref="K746:AB746" si="246" xml:space="preserve"> - K288</f>
        <v>0</v>
      </c>
      <c r="L746" s="54">
        <f t="shared" si="246"/>
        <v>-150</v>
      </c>
      <c r="M746" s="54">
        <f t="shared" si="246"/>
        <v>0</v>
      </c>
      <c r="N746" s="54">
        <f t="shared" si="246"/>
        <v>-800</v>
      </c>
      <c r="O746" s="54">
        <f t="shared" si="246"/>
        <v>0</v>
      </c>
      <c r="P746" s="54">
        <f t="shared" si="246"/>
        <v>0</v>
      </c>
      <c r="Q746" s="54">
        <f t="shared" si="246"/>
        <v>0</v>
      </c>
      <c r="R746" s="54">
        <f t="shared" si="246"/>
        <v>0</v>
      </c>
      <c r="S746" s="54">
        <f t="shared" si="246"/>
        <v>0</v>
      </c>
      <c r="T746" s="54">
        <f t="shared" si="246"/>
        <v>0</v>
      </c>
      <c r="U746" s="54">
        <f t="shared" si="246"/>
        <v>0</v>
      </c>
      <c r="V746" s="54">
        <f t="shared" si="246"/>
        <v>0</v>
      </c>
      <c r="W746" s="54">
        <f t="shared" si="246"/>
        <v>-300</v>
      </c>
      <c r="X746" s="54">
        <f t="shared" si="246"/>
        <v>0</v>
      </c>
      <c r="Y746" s="54">
        <f t="shared" si="246"/>
        <v>-300</v>
      </c>
      <c r="Z746" s="54">
        <f t="shared" si="246"/>
        <v>0</v>
      </c>
      <c r="AA746" s="54">
        <f t="shared" si="246"/>
        <v>0</v>
      </c>
      <c r="AB746" s="54">
        <f t="shared" si="246"/>
        <v>0</v>
      </c>
    </row>
    <row r="747" spans="2:28" ht="15" hidden="1" outlineLevel="2" x14ac:dyDescent="0.25">
      <c r="B747" s="37" t="s">
        <v>249</v>
      </c>
      <c r="E747" s="53" t="s">
        <v>19</v>
      </c>
      <c r="J747" s="58">
        <f xml:space="preserve"> SUM(J744:J746)</f>
        <v>-562.5</v>
      </c>
      <c r="K747" s="58">
        <f t="shared" ref="K747:AB747" si="247" xml:space="preserve"> SUM(K744:K746)</f>
        <v>87.5</v>
      </c>
      <c r="L747" s="58">
        <f t="shared" si="247"/>
        <v>112.5</v>
      </c>
      <c r="M747" s="58">
        <f t="shared" si="247"/>
        <v>412.5</v>
      </c>
      <c r="N747" s="58">
        <f t="shared" si="247"/>
        <v>650</v>
      </c>
      <c r="O747" s="58">
        <f t="shared" si="247"/>
        <v>525</v>
      </c>
      <c r="P747" s="58">
        <f t="shared" si="247"/>
        <v>450</v>
      </c>
      <c r="Q747" s="58">
        <f t="shared" si="247"/>
        <v>450</v>
      </c>
      <c r="R747" s="58">
        <f t="shared" si="247"/>
        <v>450</v>
      </c>
      <c r="S747" s="58">
        <f t="shared" si="247"/>
        <v>6225</v>
      </c>
      <c r="T747" s="58">
        <f t="shared" si="247"/>
        <v>3450</v>
      </c>
      <c r="U747" s="58">
        <f t="shared" si="247"/>
        <v>525</v>
      </c>
      <c r="V747" s="58">
        <f t="shared" si="247"/>
        <v>4875</v>
      </c>
      <c r="W747" s="58">
        <f t="shared" si="247"/>
        <v>837.5</v>
      </c>
      <c r="X747" s="58">
        <f t="shared" si="247"/>
        <v>562.5</v>
      </c>
      <c r="Y747" s="58">
        <f t="shared" si="247"/>
        <v>2862.5</v>
      </c>
      <c r="Z747" s="58">
        <f t="shared" si="247"/>
        <v>1200</v>
      </c>
      <c r="AA747" s="58">
        <f t="shared" si="247"/>
        <v>600</v>
      </c>
      <c r="AB747" s="58">
        <f t="shared" si="247"/>
        <v>3412.5</v>
      </c>
    </row>
    <row r="748" spans="2:28" hidden="1" outlineLevel="2" x14ac:dyDescent="0.2">
      <c r="B748" s="1"/>
    </row>
    <row r="749" spans="2:28" hidden="1" outlineLevel="2" x14ac:dyDescent="0.2">
      <c r="B749" s="1" t="s">
        <v>254</v>
      </c>
      <c r="E749" s="8" t="s">
        <v>19</v>
      </c>
      <c r="J749" s="54">
        <f xml:space="preserve"> J741 + J747</f>
        <v>-3664.8412564112054</v>
      </c>
      <c r="K749" s="54">
        <f xml:space="preserve"> K741 + K747</f>
        <v>-2626.3182864469218</v>
      </c>
      <c r="L749" s="54">
        <f t="shared" ref="L749:AB749" si="248" xml:space="preserve"> L741 + L747</f>
        <v>-2293.9817854732805</v>
      </c>
      <c r="M749" s="54">
        <f t="shared" si="248"/>
        <v>-819.13338235603169</v>
      </c>
      <c r="N749" s="54">
        <f t="shared" si="248"/>
        <v>-8804.2747106874413</v>
      </c>
      <c r="O749" s="54">
        <f t="shared" si="248"/>
        <v>267.21032015352813</v>
      </c>
      <c r="P749" s="54">
        <f t="shared" si="248"/>
        <v>2683.7954110764213</v>
      </c>
      <c r="Q749" s="54">
        <f t="shared" si="248"/>
        <v>4064.1143643561813</v>
      </c>
      <c r="R749" s="54">
        <f t="shared" si="248"/>
        <v>5422.2490200669299</v>
      </c>
      <c r="S749" s="54">
        <f t="shared" si="248"/>
        <v>16787.369115653066</v>
      </c>
      <c r="T749" s="54">
        <f t="shared" si="248"/>
        <v>16674.694418721323</v>
      </c>
      <c r="U749" s="54">
        <f t="shared" si="248"/>
        <v>16223.123190678614</v>
      </c>
      <c r="V749" s="54">
        <f t="shared" si="248"/>
        <v>33797.817609399935</v>
      </c>
      <c r="W749" s="54">
        <f t="shared" si="248"/>
        <v>17828.192648786629</v>
      </c>
      <c r="X749" s="54">
        <f t="shared" si="248"/>
        <v>20259.401467365216</v>
      </c>
      <c r="Y749" s="54">
        <f t="shared" si="248"/>
        <v>39550.094116151857</v>
      </c>
      <c r="Z749" s="54">
        <f t="shared" si="248"/>
        <v>23245.80923681883</v>
      </c>
      <c r="AA749" s="54">
        <f t="shared" si="248"/>
        <v>25142.453949769089</v>
      </c>
      <c r="AB749" s="54">
        <f t="shared" si="248"/>
        <v>49999.820107713807</v>
      </c>
    </row>
    <row r="750" spans="2:28" hidden="1" outlineLevel="2" x14ac:dyDescent="0.2">
      <c r="B750" s="1" t="s">
        <v>250</v>
      </c>
      <c r="E750" s="8" t="s">
        <v>19</v>
      </c>
      <c r="J750" s="3"/>
      <c r="K750" s="3"/>
      <c r="L750" s="3"/>
      <c r="M750" s="3"/>
      <c r="N750" s="3"/>
      <c r="AB750" s="54">
        <f xml:space="preserve"> IFERROR(AB749 * (1+  G752) / (G753 - G752),)</f>
        <v>509998.16509868088</v>
      </c>
    </row>
    <row r="751" spans="2:28" hidden="1" outlineLevel="2" x14ac:dyDescent="0.2">
      <c r="B751" s="1"/>
    </row>
    <row r="752" spans="2:28" hidden="1" outlineLevel="2" x14ac:dyDescent="0.2">
      <c r="B752" s="29" t="s">
        <v>251</v>
      </c>
      <c r="E752" s="30" t="s">
        <v>9</v>
      </c>
      <c r="G752" s="105">
        <f xml:space="preserve"> G52</f>
        <v>0.02</v>
      </c>
    </row>
    <row r="753" spans="2:28" hidden="1" outlineLevel="2" x14ac:dyDescent="0.2">
      <c r="B753" s="29" t="s">
        <v>28</v>
      </c>
      <c r="E753" s="30" t="s">
        <v>9</v>
      </c>
      <c r="G753" s="105">
        <f xml:space="preserve"> G49</f>
        <v>0.12</v>
      </c>
    </row>
    <row r="754" spans="2:28" hidden="1" outlineLevel="2" x14ac:dyDescent="0.2">
      <c r="B754" s="1"/>
    </row>
    <row r="755" spans="2:28" hidden="1" outlineLevel="2" x14ac:dyDescent="0.2">
      <c r="B755" s="1" t="s">
        <v>295</v>
      </c>
      <c r="J755" s="106">
        <f xml:space="preserve"> J7</f>
        <v>0.25</v>
      </c>
      <c r="K755" s="106">
        <f xml:space="preserve"> SUM($J7:K7)</f>
        <v>0.5</v>
      </c>
      <c r="L755" s="106">
        <f xml:space="preserve"> SUM($J7:L7)</f>
        <v>0.75</v>
      </c>
      <c r="M755" s="106">
        <f xml:space="preserve"> SUM($J7:M7)</f>
        <v>1</v>
      </c>
      <c r="N755" s="106">
        <f xml:space="preserve"> M755</f>
        <v>1</v>
      </c>
      <c r="O755" s="106">
        <f xml:space="preserve"> SUM($J7:O7) - $N755</f>
        <v>1.25</v>
      </c>
      <c r="P755" s="106">
        <f xml:space="preserve"> SUM($J7:P7) - $N755</f>
        <v>1.5</v>
      </c>
      <c r="Q755" s="106">
        <f xml:space="preserve"> SUM($J7:Q7) - $N755</f>
        <v>1.75</v>
      </c>
      <c r="R755" s="106">
        <f xml:space="preserve"> SUM($J7:R7) - $N755</f>
        <v>2</v>
      </c>
      <c r="S755" s="106">
        <f xml:space="preserve"> R755</f>
        <v>2</v>
      </c>
      <c r="T755" s="106">
        <f xml:space="preserve"> SUM($J7:T7) - $S755</f>
        <v>2.5</v>
      </c>
      <c r="U755" s="106">
        <f xml:space="preserve"> SUM($J7:U7) - $S755</f>
        <v>3</v>
      </c>
      <c r="V755" s="106">
        <f xml:space="preserve"> U755</f>
        <v>3</v>
      </c>
      <c r="W755" s="106">
        <f xml:space="preserve"> SUM($J7:W7) - $V755</f>
        <v>3.5</v>
      </c>
      <c r="X755" s="106">
        <f xml:space="preserve"> SUM($J7:X7) - $V755</f>
        <v>4</v>
      </c>
      <c r="Y755" s="106">
        <f xml:space="preserve"> X755</f>
        <v>4</v>
      </c>
      <c r="Z755" s="106">
        <f xml:space="preserve"> SUM($J7:Z7) - $Y755</f>
        <v>4.5</v>
      </c>
      <c r="AA755" s="106">
        <f xml:space="preserve"> SUM($J7:AA7) - $Y755</f>
        <v>5</v>
      </c>
      <c r="AB755" s="106">
        <f xml:space="preserve"> AA755</f>
        <v>5</v>
      </c>
    </row>
    <row r="756" spans="2:28" hidden="1" outlineLevel="2" x14ac:dyDescent="0.2">
      <c r="B756" s="1" t="s">
        <v>252</v>
      </c>
      <c r="J756" s="106">
        <f xml:space="preserve"> 1 / ((1 +  $G$753) ^ J$755)</f>
        <v>0.972065420906982</v>
      </c>
      <c r="K756" s="106">
        <f t="shared" ref="K756:AB756" si="249" xml:space="preserve"> 1 / ((1 +  $G$753) ^ K$755)</f>
        <v>0.94491118252306794</v>
      </c>
      <c r="L756" s="106">
        <f t="shared" si="249"/>
        <v>0.91851548635900027</v>
      </c>
      <c r="M756" s="106">
        <f t="shared" si="249"/>
        <v>0.89285714285714279</v>
      </c>
      <c r="N756" s="106">
        <f t="shared" si="249"/>
        <v>0.89285714285714279</v>
      </c>
      <c r="O756" s="106">
        <f t="shared" si="249"/>
        <v>0.8679155543812338</v>
      </c>
      <c r="P756" s="106">
        <f t="shared" si="249"/>
        <v>0.84367069868131062</v>
      </c>
      <c r="Q756" s="106">
        <f t="shared" si="249"/>
        <v>0.82010311282053572</v>
      </c>
      <c r="R756" s="106">
        <f t="shared" si="249"/>
        <v>0.79719387755102034</v>
      </c>
      <c r="S756" s="106">
        <f t="shared" si="249"/>
        <v>0.79719387755102034</v>
      </c>
      <c r="T756" s="106">
        <f t="shared" si="249"/>
        <v>0.75327740953688449</v>
      </c>
      <c r="U756" s="106">
        <f t="shared" si="249"/>
        <v>0.71178024781341087</v>
      </c>
      <c r="V756" s="106">
        <f t="shared" si="249"/>
        <v>0.71178024781341087</v>
      </c>
      <c r="W756" s="106">
        <f t="shared" si="249"/>
        <v>0.67256911565793243</v>
      </c>
      <c r="X756" s="106">
        <f t="shared" si="249"/>
        <v>0.63551807840483121</v>
      </c>
      <c r="Y756" s="106">
        <f t="shared" si="249"/>
        <v>0.63551807840483121</v>
      </c>
      <c r="Z756" s="106">
        <f t="shared" si="249"/>
        <v>0.60050813898029676</v>
      </c>
      <c r="AA756" s="106">
        <f t="shared" si="249"/>
        <v>0.56742685571859919</v>
      </c>
      <c r="AB756" s="106">
        <f t="shared" si="249"/>
        <v>0.56742685571859919</v>
      </c>
    </row>
    <row r="757" spans="2:28" hidden="1" outlineLevel="2" x14ac:dyDescent="0.2">
      <c r="B757" s="1"/>
    </row>
    <row r="758" spans="2:28" ht="15" hidden="1" outlineLevel="2" x14ac:dyDescent="0.25">
      <c r="B758" s="1" t="s">
        <v>247</v>
      </c>
      <c r="E758" s="8" t="s">
        <v>19</v>
      </c>
      <c r="J758" s="54">
        <f xml:space="preserve"> J749 * J756</f>
        <v>-3562.4654584706313</v>
      </c>
      <c r="K758" s="54">
        <f t="shared" ref="K758:AA758" si="250" xml:space="preserve"> K749 * K756</f>
        <v>-2481.6375177285181</v>
      </c>
      <c r="L758" s="54">
        <f t="shared" si="250"/>
        <v>-2107.0577953826783</v>
      </c>
      <c r="M758" s="54">
        <f t="shared" si="250"/>
        <v>-731.36909138931401</v>
      </c>
      <c r="N758" s="58">
        <f t="shared" si="250"/>
        <v>-7860.9595631137863</v>
      </c>
      <c r="O758" s="54">
        <f t="shared" si="250"/>
        <v>231.91599315243633</v>
      </c>
      <c r="P758" s="54">
        <f t="shared" si="250"/>
        <v>2264.2395495805395</v>
      </c>
      <c r="Q758" s="54">
        <f t="shared" si="250"/>
        <v>3332.9928410671573</v>
      </c>
      <c r="R758" s="54">
        <f t="shared" si="250"/>
        <v>4322.5837213543764</v>
      </c>
      <c r="S758" s="58">
        <f t="shared" si="250"/>
        <v>13382.78787918771</v>
      </c>
      <c r="T758" s="54">
        <f t="shared" si="250"/>
        <v>12560.670616553543</v>
      </c>
      <c r="U758" s="54">
        <f t="shared" si="250"/>
        <v>11547.298644968718</v>
      </c>
      <c r="V758" s="58">
        <f t="shared" si="250"/>
        <v>24056.618993571148</v>
      </c>
      <c r="W758" s="54">
        <f t="shared" si="250"/>
        <v>11990.691763573675</v>
      </c>
      <c r="X758" s="54">
        <f t="shared" si="250"/>
        <v>12875.215890171959</v>
      </c>
      <c r="Y758" s="58">
        <f t="shared" si="250"/>
        <v>25134.799813427049</v>
      </c>
      <c r="Z758" s="54">
        <f t="shared" si="250"/>
        <v>13959.297643893067</v>
      </c>
      <c r="AA758" s="54">
        <f t="shared" si="250"/>
        <v>14266.50358976715</v>
      </c>
      <c r="AB758" s="58">
        <f xml:space="preserve"> AB749 * AB756</f>
        <v>28371.240710215636</v>
      </c>
    </row>
    <row r="759" spans="2:28" ht="15" hidden="1" outlineLevel="2" x14ac:dyDescent="0.25">
      <c r="B759" s="1" t="s">
        <v>253</v>
      </c>
      <c r="E759" s="8" t="s">
        <v>19</v>
      </c>
      <c r="J759" s="3"/>
      <c r="K759" s="3"/>
      <c r="L759" s="3"/>
      <c r="M759" s="3"/>
      <c r="N759" s="3"/>
      <c r="AB759" s="58">
        <f xml:space="preserve"> AB750 * AB756</f>
        <v>289386.6552441995</v>
      </c>
    </row>
    <row r="760" spans="2:28" hidden="1" outlineLevel="2" x14ac:dyDescent="0.2">
      <c r="B760" s="1"/>
      <c r="I760" s="11"/>
    </row>
    <row r="761" spans="2:28" ht="15" hidden="1" outlineLevel="2" x14ac:dyDescent="0.25">
      <c r="B761" s="37" t="s">
        <v>256</v>
      </c>
      <c r="E761" s="53" t="s">
        <v>19</v>
      </c>
      <c r="G761" s="58">
        <f xml:space="preserve"> SUM(N758, S758, V758, Y758, AB758, AB759)</f>
        <v>372471.14307748724</v>
      </c>
      <c r="I761" s="11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</row>
    <row r="762" spans="2:28" hidden="1" outlineLevel="1" x14ac:dyDescent="0.25"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</row>
    <row r="763" spans="2:28" ht="15" hidden="1" outlineLevel="1" collapsed="1" x14ac:dyDescent="0.25">
      <c r="B763" s="80" t="s">
        <v>257</v>
      </c>
      <c r="C763" s="81"/>
      <c r="D763" s="81"/>
      <c r="E763" s="82"/>
      <c r="F763" s="83"/>
      <c r="G763" s="83"/>
      <c r="H763" s="83"/>
      <c r="I763" s="81"/>
      <c r="J763" s="82"/>
      <c r="K763" s="82"/>
      <c r="L763" s="82"/>
      <c r="M763" s="82"/>
      <c r="N763" s="82"/>
      <c r="O763" s="81"/>
      <c r="P763" s="81"/>
      <c r="Q763" s="81"/>
      <c r="R763" s="81"/>
      <c r="S763" s="81"/>
      <c r="T763" s="81"/>
      <c r="U763" s="81"/>
      <c r="V763" s="81"/>
      <c r="W763" s="81"/>
      <c r="X763" s="81"/>
      <c r="Y763" s="81"/>
      <c r="Z763" s="81"/>
      <c r="AA763" s="81"/>
      <c r="AB763" s="81"/>
    </row>
    <row r="764" spans="2:28" hidden="1" outlineLevel="2" x14ac:dyDescent="0.25"/>
    <row r="765" spans="2:28" ht="15" hidden="1" outlineLevel="2" x14ac:dyDescent="0.25">
      <c r="B765" s="3" t="s">
        <v>258</v>
      </c>
      <c r="E765" s="8" t="s">
        <v>19</v>
      </c>
      <c r="G765" s="58">
        <f xml:space="preserve"> G761</f>
        <v>372471.14307748724</v>
      </c>
    </row>
    <row r="766" spans="2:28" hidden="1" outlineLevel="2" x14ac:dyDescent="0.2">
      <c r="B766" s="3" t="s">
        <v>259</v>
      </c>
      <c r="E766" s="30" t="s">
        <v>9</v>
      </c>
      <c r="G766" s="105">
        <f>IFERROR(IRR(J766:N766), "н.п.")</f>
        <v>2.5016441434113967</v>
      </c>
      <c r="J766" s="54">
        <f xml:space="preserve">  N749</f>
        <v>-8804.2747106874413</v>
      </c>
      <c r="K766" s="54">
        <f xml:space="preserve"> S749</f>
        <v>16787.369115653066</v>
      </c>
      <c r="L766" s="54">
        <f xml:space="preserve"> V749</f>
        <v>33797.817609399935</v>
      </c>
      <c r="M766" s="54">
        <f xml:space="preserve"> Y749</f>
        <v>39550.094116151857</v>
      </c>
      <c r="N766" s="54">
        <f xml:space="preserve"> AB749</f>
        <v>49999.820107713807</v>
      </c>
    </row>
    <row r="767" spans="2:28" hidden="1" outlineLevel="2" x14ac:dyDescent="0.2">
      <c r="B767" s="3" t="s">
        <v>260</v>
      </c>
      <c r="E767" s="8" t="s">
        <v>99</v>
      </c>
      <c r="G767" s="54">
        <f>SUM(N767, S767, V767, Y767, AB767)</f>
        <v>1</v>
      </c>
      <c r="N767" s="54">
        <f>IF(N749&lt;0, 1, 0)</f>
        <v>1</v>
      </c>
      <c r="S767" s="54">
        <f>IF(S749&lt;0, 1, 0)</f>
        <v>0</v>
      </c>
      <c r="V767" s="54">
        <f>IF(V749&lt;0, 1, 0)</f>
        <v>0</v>
      </c>
      <c r="Y767" s="54">
        <f>IF(Y749&lt;0, 1, 0)</f>
        <v>0</v>
      </c>
      <c r="AB767" s="54">
        <f>IF(AB749&lt;0, 1, 0)</f>
        <v>0</v>
      </c>
    </row>
    <row r="768" spans="2:28" hidden="1" outlineLevel="2" x14ac:dyDescent="0.2">
      <c r="B768" s="3" t="s">
        <v>261</v>
      </c>
      <c r="E768" s="8" t="s">
        <v>99</v>
      </c>
      <c r="G768" s="54">
        <f>SUM(N768, S768, V768, Y768, AB768)</f>
        <v>1</v>
      </c>
      <c r="N768" s="54">
        <f>IF(N758&lt;0, 1, 0)</f>
        <v>1</v>
      </c>
      <c r="S768" s="54">
        <f>IF(S758&lt;0, 1, 0)</f>
        <v>0</v>
      </c>
      <c r="V768" s="54">
        <f>IF(V758&lt;0, 1, 0)</f>
        <v>0</v>
      </c>
      <c r="Y768" s="54">
        <f>IF(Y758&lt;0, 1, 0)</f>
        <v>0</v>
      </c>
      <c r="AB768" s="54">
        <f>IF(AB758&lt;0, 1, 0)</f>
        <v>0</v>
      </c>
    </row>
    <row r="769" spans="2:28" hidden="1" outlineLevel="2" x14ac:dyDescent="0.2">
      <c r="B769" s="3" t="s">
        <v>262</v>
      </c>
      <c r="G769" s="105">
        <f xml:space="preserve">  IFERROR(G765 / G771, "н.п.")</f>
        <v>33.594700169782911</v>
      </c>
    </row>
    <row r="770" spans="2:28" hidden="1" outlineLevel="2" x14ac:dyDescent="0.2">
      <c r="B770" s="50" t="s">
        <v>263</v>
      </c>
      <c r="E770" s="8" t="s">
        <v>19</v>
      </c>
      <c r="N770" s="54">
        <f xml:space="preserve"> SUM(N728:N731)</f>
        <v>10255</v>
      </c>
      <c r="S770" s="54">
        <f xml:space="preserve"> SUM(S728:S731)</f>
        <v>100</v>
      </c>
      <c r="V770" s="54">
        <f xml:space="preserve"> SUM(V728:V731)</f>
        <v>0</v>
      </c>
      <c r="Y770" s="54">
        <f xml:space="preserve"> SUM(Y728:Y731)</f>
        <v>0</v>
      </c>
      <c r="AB770" s="54">
        <f xml:space="preserve"> SUM(AB725, AB728:AB731)</f>
        <v>3262.5</v>
      </c>
    </row>
    <row r="771" spans="2:28" hidden="1" outlineLevel="2" x14ac:dyDescent="0.2">
      <c r="B771" s="50" t="s">
        <v>264</v>
      </c>
      <c r="E771" s="8" t="s">
        <v>19</v>
      </c>
      <c r="G771" s="54">
        <f xml:space="preserve"> SUM(N771, S771, V771, Y771, AB771)</f>
        <v>11087.199504537031</v>
      </c>
      <c r="N771" s="54">
        <f xml:space="preserve"> N770 * N756</f>
        <v>9156.25</v>
      </c>
      <c r="S771" s="54">
        <f xml:space="preserve"> S770 * S756</f>
        <v>79.719387755102034</v>
      </c>
      <c r="V771" s="54">
        <f xml:space="preserve"> V770 * V756</f>
        <v>0</v>
      </c>
      <c r="Y771" s="54">
        <f xml:space="preserve"> Y770 * Y756</f>
        <v>0</v>
      </c>
      <c r="AB771" s="54">
        <f xml:space="preserve"> AB770 * AB756</f>
        <v>1851.2301167819298</v>
      </c>
    </row>
  </sheetData>
  <mergeCells count="1">
    <mergeCell ref="J5:AB5"/>
  </mergeCells>
  <dataValidations count="4">
    <dataValidation type="list" allowBlank="1" showInputMessage="1" showErrorMessage="1" sqref="G26" xr:uid="{4B960BB6-78F6-4EBB-B940-37C0D23990CF}">
      <formula1>$B$21:$B$25</formula1>
    </dataValidation>
    <dataValidation type="list" allowBlank="1" showInputMessage="1" showErrorMessage="1" sqref="G18" xr:uid="{0F11D986-C64E-4DA0-AE22-D084E30C4B75}">
      <formula1>"Общий, Упрощенный"</formula1>
    </dataValidation>
    <dataValidation type="list" allowBlank="1" showInputMessage="1" showErrorMessage="1" sqref="G41" xr:uid="{B14D4B39-EFC1-444B-8498-03F054814EB8}">
      <mc:AlternateContent xmlns:x12ac="http://schemas.microsoft.com/office/spreadsheetml/2011/1/ac" xmlns:mc="http://schemas.openxmlformats.org/markup-compatibility/2006">
        <mc:Choice Requires="x12ac">
          <x12ac:list>Доходы," Доходы, уменьшенные на расходы"</x12ac:list>
        </mc:Choice>
        <mc:Fallback>
          <formula1>"Доходы, Доходы, уменьшенные на расходы"</formula1>
        </mc:Fallback>
      </mc:AlternateContent>
    </dataValidation>
    <dataValidation type="list" allowBlank="1" showInputMessage="1" showErrorMessage="1" sqref="G58 G68" xr:uid="{268491F9-EC6C-4B7A-A727-8FFFFD9029DA}">
      <formula1>"Базовый сценарий, Оптимистичный сценарий, Пессимистичный сценарий"</formula1>
    </dataValidation>
  </dataValidations>
  <hyperlinks>
    <hyperlink ref="F214" r:id="rId1" display="www.damodaran.com" xr:uid="{C0A8E846-3B96-40B2-B064-331E1DA17862}"/>
    <hyperlink ref="F215:F216" r:id="rId2" display="www.damodaran.com" xr:uid="{74BC0D45-7816-4EBF-9030-623973B66F68}"/>
    <hyperlink ref="F11" r:id="rId3" xr:uid="{8491201A-C8A2-4E48-9634-BE73D7E585CC}"/>
    <hyperlink ref="F12" r:id="rId4" xr:uid="{248070FF-4A20-4252-860B-62C4F58F277C}"/>
    <hyperlink ref="F14" r:id="rId5" xr:uid="{34CDBB3A-E948-4B23-AF07-F7BFF148D5E2}"/>
  </hyperlinks>
  <pageMargins left="0.7" right="0.7" top="0.75" bottom="0.75" header="0.3" footer="0.3"/>
  <pageSetup paperSize="9" orientation="portrait" horizontalDpi="4294967293" verticalDpi="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Сокращенная модель</vt:lpstr>
      <vt:lpstr>Пример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MRKuzmenko</dc:creator>
  <cp:lastModifiedBy>Мария Кузьменко</cp:lastModifiedBy>
  <dcterms:created xsi:type="dcterms:W3CDTF">2023-03-28T08:52:49Z</dcterms:created>
  <dcterms:modified xsi:type="dcterms:W3CDTF">2024-03-19T10:34:39Z</dcterms:modified>
</cp:coreProperties>
</file>